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13_ncr:1_{CEC3CAF8-125E-4C87-8027-1B2A7882CB4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rycí list rozpočtu" sheetId="4" r:id="rId1"/>
    <sheet name="Stavební rozpočet" sheetId="1" r:id="rId2"/>
    <sheet name="Rozpočet - Jen skupiny" sheetId="2" r:id="rId3"/>
    <sheet name="Rozpočet - Jen podskupiny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J9" i="1"/>
  <c r="J11" i="1"/>
  <c r="AB11" i="1" s="1"/>
  <c r="AK10" i="1" s="1"/>
  <c r="I17" i="4"/>
  <c r="F17" i="4"/>
  <c r="L30" i="3"/>
  <c r="L29" i="3"/>
  <c r="L21" i="3"/>
  <c r="N15" i="2"/>
  <c r="L12" i="2"/>
  <c r="J11" i="2"/>
  <c r="AF110" i="1"/>
  <c r="AN110" i="1" s="1"/>
  <c r="AE110" i="1"/>
  <c r="AM110" i="1" s="1"/>
  <c r="AB110" i="1"/>
  <c r="AA110" i="1"/>
  <c r="Z110" i="1"/>
  <c r="AI107" i="1" s="1"/>
  <c r="L110" i="1"/>
  <c r="J110" i="1"/>
  <c r="H110" i="1"/>
  <c r="I110" i="1" s="1"/>
  <c r="O110" i="1" s="1"/>
  <c r="AN109" i="1"/>
  <c r="AF109" i="1"/>
  <c r="AE109" i="1"/>
  <c r="AM109" i="1" s="1"/>
  <c r="AB109" i="1"/>
  <c r="AA109" i="1"/>
  <c r="Z109" i="1"/>
  <c r="L109" i="1"/>
  <c r="J109" i="1"/>
  <c r="AN108" i="1"/>
  <c r="AF108" i="1"/>
  <c r="AE108" i="1"/>
  <c r="AM108" i="1" s="1"/>
  <c r="AB108" i="1"/>
  <c r="AA108" i="1"/>
  <c r="Z108" i="1"/>
  <c r="L108" i="1"/>
  <c r="L107" i="1" s="1"/>
  <c r="L32" i="3" s="1"/>
  <c r="J108" i="1"/>
  <c r="I108" i="1"/>
  <c r="O108" i="1" s="1"/>
  <c r="H108" i="1"/>
  <c r="AK107" i="1"/>
  <c r="AJ107" i="1"/>
  <c r="X107" i="1"/>
  <c r="W107" i="1"/>
  <c r="V107" i="1"/>
  <c r="U107" i="1"/>
  <c r="T107" i="1"/>
  <c r="S107" i="1"/>
  <c r="R107" i="1"/>
  <c r="AN106" i="1"/>
  <c r="AF106" i="1"/>
  <c r="AE106" i="1"/>
  <c r="AM106" i="1" s="1"/>
  <c r="AB106" i="1"/>
  <c r="AA106" i="1"/>
  <c r="Z106" i="1"/>
  <c r="L106" i="1"/>
  <c r="L105" i="1" s="1"/>
  <c r="L31" i="3" s="1"/>
  <c r="J106" i="1"/>
  <c r="H106" i="1"/>
  <c r="H105" i="1" s="1"/>
  <c r="I31" i="3" s="1"/>
  <c r="AK105" i="1"/>
  <c r="AJ105" i="1"/>
  <c r="AI105" i="1"/>
  <c r="X105" i="1"/>
  <c r="W105" i="1"/>
  <c r="V105" i="1"/>
  <c r="U105" i="1"/>
  <c r="T105" i="1"/>
  <c r="S105" i="1"/>
  <c r="R105" i="1"/>
  <c r="AM104" i="1"/>
  <c r="AF104" i="1"/>
  <c r="AN104" i="1" s="1"/>
  <c r="AE104" i="1"/>
  <c r="AA104" i="1"/>
  <c r="Z104" i="1"/>
  <c r="O104" i="1"/>
  <c r="L104" i="1"/>
  <c r="L103" i="1" s="1"/>
  <c r="J104" i="1"/>
  <c r="AB104" i="1" s="1"/>
  <c r="AK103" i="1" s="1"/>
  <c r="I104" i="1"/>
  <c r="I103" i="1" s="1"/>
  <c r="H104" i="1"/>
  <c r="AJ103" i="1"/>
  <c r="AI103" i="1"/>
  <c r="X103" i="1"/>
  <c r="W103" i="1"/>
  <c r="V103" i="1"/>
  <c r="U103" i="1"/>
  <c r="T103" i="1"/>
  <c r="P103" i="1"/>
  <c r="J103" i="1"/>
  <c r="H103" i="1"/>
  <c r="I30" i="3" s="1"/>
  <c r="AM102" i="1"/>
  <c r="AF102" i="1"/>
  <c r="AN102" i="1" s="1"/>
  <c r="AE102" i="1"/>
  <c r="AA102" i="1"/>
  <c r="Z102" i="1"/>
  <c r="O102" i="1"/>
  <c r="L102" i="1"/>
  <c r="J102" i="1"/>
  <c r="AB102" i="1" s="1"/>
  <c r="H102" i="1"/>
  <c r="I102" i="1" s="1"/>
  <c r="AF101" i="1"/>
  <c r="AN101" i="1" s="1"/>
  <c r="AE101" i="1"/>
  <c r="AA101" i="1"/>
  <c r="Z101" i="1"/>
  <c r="O101" i="1"/>
  <c r="L101" i="1"/>
  <c r="J101" i="1"/>
  <c r="AM100" i="1"/>
  <c r="AF100" i="1"/>
  <c r="AN100" i="1" s="1"/>
  <c r="AE100" i="1"/>
  <c r="AA100" i="1"/>
  <c r="AJ99" i="1" s="1"/>
  <c r="Z100" i="1"/>
  <c r="AI99" i="1" s="1"/>
  <c r="O100" i="1"/>
  <c r="P99" i="1" s="1"/>
  <c r="L100" i="1"/>
  <c r="J100" i="1"/>
  <c r="AB100" i="1" s="1"/>
  <c r="H100" i="1"/>
  <c r="I100" i="1" s="1"/>
  <c r="X99" i="1"/>
  <c r="W99" i="1"/>
  <c r="V99" i="1"/>
  <c r="U99" i="1"/>
  <c r="T99" i="1"/>
  <c r="L99" i="1"/>
  <c r="AN98" i="1"/>
  <c r="AF98" i="1"/>
  <c r="AE98" i="1"/>
  <c r="AM98" i="1" s="1"/>
  <c r="AB98" i="1"/>
  <c r="AK97" i="1" s="1"/>
  <c r="AA98" i="1"/>
  <c r="Z98" i="1"/>
  <c r="O98" i="1"/>
  <c r="P97" i="1" s="1"/>
  <c r="L98" i="1"/>
  <c r="L97" i="1" s="1"/>
  <c r="L28" i="3" s="1"/>
  <c r="J98" i="1"/>
  <c r="AJ97" i="1"/>
  <c r="AI97" i="1"/>
  <c r="X97" i="1"/>
  <c r="W97" i="1"/>
  <c r="V97" i="1"/>
  <c r="U97" i="1"/>
  <c r="T97" i="1"/>
  <c r="AN96" i="1"/>
  <c r="AF96" i="1"/>
  <c r="AE96" i="1"/>
  <c r="AM96" i="1" s="1"/>
  <c r="AB96" i="1"/>
  <c r="AA96" i="1"/>
  <c r="Z96" i="1"/>
  <c r="O96" i="1"/>
  <c r="L96" i="1"/>
  <c r="J96" i="1"/>
  <c r="AN95" i="1"/>
  <c r="AF95" i="1"/>
  <c r="AE95" i="1"/>
  <c r="AB95" i="1"/>
  <c r="AA95" i="1"/>
  <c r="Z95" i="1"/>
  <c r="O95" i="1"/>
  <c r="L95" i="1"/>
  <c r="J95" i="1"/>
  <c r="AN93" i="1"/>
  <c r="AM93" i="1"/>
  <c r="AF93" i="1"/>
  <c r="AE93" i="1"/>
  <c r="AA93" i="1"/>
  <c r="Z93" i="1"/>
  <c r="O93" i="1"/>
  <c r="L93" i="1"/>
  <c r="J93" i="1"/>
  <c r="I93" i="1" s="1"/>
  <c r="H93" i="1"/>
  <c r="AJ92" i="1"/>
  <c r="AI92" i="1"/>
  <c r="X92" i="1"/>
  <c r="W92" i="1"/>
  <c r="V92" i="1"/>
  <c r="U92" i="1"/>
  <c r="T92" i="1"/>
  <c r="L92" i="1"/>
  <c r="L27" i="3" s="1"/>
  <c r="AN91" i="1"/>
  <c r="J15" i="2" s="1"/>
  <c r="AM91" i="1"/>
  <c r="I15" i="2" s="1"/>
  <c r="K15" i="2" s="1"/>
  <c r="AF91" i="1"/>
  <c r="AE91" i="1"/>
  <c r="AA91" i="1"/>
  <c r="AJ90" i="1" s="1"/>
  <c r="Z91" i="1"/>
  <c r="O91" i="1"/>
  <c r="L91" i="1"/>
  <c r="J91" i="1"/>
  <c r="I91" i="1" s="1"/>
  <c r="I90" i="1" s="1"/>
  <c r="H91" i="1"/>
  <c r="AI90" i="1"/>
  <c r="X90" i="1"/>
  <c r="W90" i="1"/>
  <c r="V90" i="1"/>
  <c r="S90" i="1"/>
  <c r="R90" i="1"/>
  <c r="P90" i="1"/>
  <c r="H90" i="1"/>
  <c r="AM89" i="1"/>
  <c r="AF89" i="1"/>
  <c r="AN89" i="1" s="1"/>
  <c r="AE89" i="1"/>
  <c r="AA89" i="1"/>
  <c r="Z89" i="1"/>
  <c r="L89" i="1"/>
  <c r="J89" i="1"/>
  <c r="AB89" i="1" s="1"/>
  <c r="H89" i="1"/>
  <c r="AF88" i="1"/>
  <c r="AN88" i="1" s="1"/>
  <c r="AE88" i="1"/>
  <c r="AM88" i="1" s="1"/>
  <c r="AA88" i="1"/>
  <c r="Z88" i="1"/>
  <c r="O88" i="1"/>
  <c r="L88" i="1"/>
  <c r="J88" i="1"/>
  <c r="AB88" i="1" s="1"/>
  <c r="AM87" i="1"/>
  <c r="AF87" i="1"/>
  <c r="AN87" i="1" s="1"/>
  <c r="AE87" i="1"/>
  <c r="AA87" i="1"/>
  <c r="Z87" i="1"/>
  <c r="O87" i="1"/>
  <c r="L87" i="1"/>
  <c r="J87" i="1"/>
  <c r="AB87" i="1" s="1"/>
  <c r="I87" i="1"/>
  <c r="H87" i="1"/>
  <c r="AF86" i="1"/>
  <c r="AN86" i="1" s="1"/>
  <c r="AE86" i="1"/>
  <c r="AM86" i="1" s="1"/>
  <c r="AA86" i="1"/>
  <c r="Z86" i="1"/>
  <c r="O86" i="1"/>
  <c r="L86" i="1"/>
  <c r="J86" i="1"/>
  <c r="AB86" i="1" s="1"/>
  <c r="H86" i="1"/>
  <c r="AM85" i="1"/>
  <c r="AF85" i="1"/>
  <c r="AN85" i="1" s="1"/>
  <c r="AE85" i="1"/>
  <c r="AA85" i="1"/>
  <c r="AJ84" i="1" s="1"/>
  <c r="Z85" i="1"/>
  <c r="O85" i="1"/>
  <c r="L85" i="1"/>
  <c r="L14" i="2" s="1"/>
  <c r="J85" i="1"/>
  <c r="AB85" i="1" s="1"/>
  <c r="AK84" i="1" s="1"/>
  <c r="H85" i="1"/>
  <c r="AI84" i="1"/>
  <c r="X84" i="1"/>
  <c r="W84" i="1"/>
  <c r="V84" i="1"/>
  <c r="S84" i="1"/>
  <c r="R84" i="1"/>
  <c r="L84" i="1"/>
  <c r="L25" i="3" s="1"/>
  <c r="AN83" i="1"/>
  <c r="AF83" i="1"/>
  <c r="AE83" i="1"/>
  <c r="AM83" i="1" s="1"/>
  <c r="AB83" i="1"/>
  <c r="AA83" i="1"/>
  <c r="Z83" i="1"/>
  <c r="L83" i="1"/>
  <c r="J83" i="1"/>
  <c r="AN82" i="1"/>
  <c r="AF82" i="1"/>
  <c r="AE82" i="1"/>
  <c r="AM82" i="1" s="1"/>
  <c r="AB82" i="1"/>
  <c r="AA82" i="1"/>
  <c r="Z82" i="1"/>
  <c r="O82" i="1"/>
  <c r="L82" i="1"/>
  <c r="J82" i="1"/>
  <c r="H82" i="1"/>
  <c r="I82" i="1" s="1"/>
  <c r="AN80" i="1"/>
  <c r="AF80" i="1"/>
  <c r="AE80" i="1"/>
  <c r="AM80" i="1" s="1"/>
  <c r="AB80" i="1"/>
  <c r="AA80" i="1"/>
  <c r="Z80" i="1"/>
  <c r="O80" i="1"/>
  <c r="L80" i="1"/>
  <c r="J80" i="1"/>
  <c r="AN79" i="1"/>
  <c r="AF79" i="1"/>
  <c r="AE79" i="1"/>
  <c r="AM79" i="1" s="1"/>
  <c r="AB79" i="1"/>
  <c r="AA79" i="1"/>
  <c r="Z79" i="1"/>
  <c r="O79" i="1"/>
  <c r="L79" i="1"/>
  <c r="J79" i="1"/>
  <c r="H79" i="1"/>
  <c r="I79" i="1" s="1"/>
  <c r="AN78" i="1"/>
  <c r="AF78" i="1"/>
  <c r="AE78" i="1"/>
  <c r="AM78" i="1" s="1"/>
  <c r="AB78" i="1"/>
  <c r="AA78" i="1"/>
  <c r="Z78" i="1"/>
  <c r="O78" i="1"/>
  <c r="L78" i="1"/>
  <c r="J78" i="1"/>
  <c r="AN76" i="1"/>
  <c r="AF76" i="1"/>
  <c r="AE76" i="1"/>
  <c r="AM76" i="1" s="1"/>
  <c r="AB76" i="1"/>
  <c r="AA76" i="1"/>
  <c r="Z76" i="1"/>
  <c r="O76" i="1"/>
  <c r="L76" i="1"/>
  <c r="J76" i="1"/>
  <c r="H76" i="1"/>
  <c r="I76" i="1" s="1"/>
  <c r="AN74" i="1"/>
  <c r="AF74" i="1"/>
  <c r="AE74" i="1"/>
  <c r="AM74" i="1" s="1"/>
  <c r="AB74" i="1"/>
  <c r="AA74" i="1"/>
  <c r="Z74" i="1"/>
  <c r="O74" i="1"/>
  <c r="L74" i="1"/>
  <c r="J74" i="1"/>
  <c r="AN72" i="1"/>
  <c r="AF72" i="1"/>
  <c r="AE72" i="1"/>
  <c r="AM72" i="1" s="1"/>
  <c r="AB72" i="1"/>
  <c r="AK71" i="1" s="1"/>
  <c r="AA72" i="1"/>
  <c r="Z72" i="1"/>
  <c r="O72" i="1"/>
  <c r="L72" i="1"/>
  <c r="J72" i="1"/>
  <c r="H72" i="1"/>
  <c r="AJ71" i="1"/>
  <c r="AI71" i="1"/>
  <c r="X71" i="1"/>
  <c r="W71" i="1"/>
  <c r="V71" i="1"/>
  <c r="S71" i="1"/>
  <c r="R71" i="1"/>
  <c r="L71" i="1"/>
  <c r="L24" i="3" s="1"/>
  <c r="AN70" i="1"/>
  <c r="AM70" i="1"/>
  <c r="AF70" i="1"/>
  <c r="AE70" i="1"/>
  <c r="AA70" i="1"/>
  <c r="Z70" i="1"/>
  <c r="O70" i="1"/>
  <c r="P69" i="1" s="1"/>
  <c r="L70" i="1"/>
  <c r="L69" i="1" s="1"/>
  <c r="L23" i="3" s="1"/>
  <c r="J70" i="1"/>
  <c r="I70" i="1" s="1"/>
  <c r="H70" i="1"/>
  <c r="H69" i="1" s="1"/>
  <c r="AJ69" i="1"/>
  <c r="AI69" i="1"/>
  <c r="X69" i="1"/>
  <c r="W69" i="1"/>
  <c r="V69" i="1"/>
  <c r="S69" i="1"/>
  <c r="R69" i="1"/>
  <c r="J69" i="1"/>
  <c r="I69" i="1"/>
  <c r="J23" i="3" s="1"/>
  <c r="AM68" i="1"/>
  <c r="AF68" i="1"/>
  <c r="AN68" i="1" s="1"/>
  <c r="AE68" i="1"/>
  <c r="AA68" i="1"/>
  <c r="Z68" i="1"/>
  <c r="O68" i="1"/>
  <c r="L68" i="1"/>
  <c r="J68" i="1"/>
  <c r="AB68" i="1" s="1"/>
  <c r="H68" i="1"/>
  <c r="AM67" i="1"/>
  <c r="AF67" i="1"/>
  <c r="AN67" i="1" s="1"/>
  <c r="AE67" i="1"/>
  <c r="AA67" i="1"/>
  <c r="Z67" i="1"/>
  <c r="AI64" i="1" s="1"/>
  <c r="O67" i="1"/>
  <c r="L67" i="1"/>
  <c r="J67" i="1"/>
  <c r="AB67" i="1" s="1"/>
  <c r="I67" i="1"/>
  <c r="H67" i="1"/>
  <c r="AM65" i="1"/>
  <c r="AF65" i="1"/>
  <c r="AN65" i="1" s="1"/>
  <c r="AE65" i="1"/>
  <c r="AA65" i="1"/>
  <c r="Z65" i="1"/>
  <c r="O65" i="1"/>
  <c r="L65" i="1"/>
  <c r="L64" i="1" s="1"/>
  <c r="L22" i="3" s="1"/>
  <c r="J65" i="1"/>
  <c r="AB65" i="1" s="1"/>
  <c r="H65" i="1"/>
  <c r="AJ64" i="1"/>
  <c r="X64" i="1"/>
  <c r="W64" i="1"/>
  <c r="V64" i="1"/>
  <c r="S64" i="1"/>
  <c r="R64" i="1"/>
  <c r="P64" i="1"/>
  <c r="H64" i="1"/>
  <c r="AF63" i="1"/>
  <c r="AN63" i="1" s="1"/>
  <c r="AE63" i="1"/>
  <c r="AM63" i="1" s="1"/>
  <c r="AA63" i="1"/>
  <c r="Z63" i="1"/>
  <c r="L63" i="1"/>
  <c r="J63" i="1"/>
  <c r="AB63" i="1" s="1"/>
  <c r="AF62" i="1"/>
  <c r="AN62" i="1" s="1"/>
  <c r="AE62" i="1"/>
  <c r="AM62" i="1" s="1"/>
  <c r="AA62" i="1"/>
  <c r="Z62" i="1"/>
  <c r="O62" i="1"/>
  <c r="L62" i="1"/>
  <c r="J62" i="1"/>
  <c r="AB62" i="1" s="1"/>
  <c r="H62" i="1"/>
  <c r="I62" i="1" s="1"/>
  <c r="AF61" i="1"/>
  <c r="AN61" i="1" s="1"/>
  <c r="AE61" i="1"/>
  <c r="AM61" i="1" s="1"/>
  <c r="AA61" i="1"/>
  <c r="Z61" i="1"/>
  <c r="O61" i="1"/>
  <c r="L61" i="1"/>
  <c r="J61" i="1"/>
  <c r="AB61" i="1" s="1"/>
  <c r="I61" i="1"/>
  <c r="H61" i="1"/>
  <c r="AF59" i="1"/>
  <c r="AN59" i="1" s="1"/>
  <c r="AE59" i="1"/>
  <c r="AM59" i="1" s="1"/>
  <c r="AA59" i="1"/>
  <c r="Z59" i="1"/>
  <c r="O59" i="1"/>
  <c r="L59" i="1"/>
  <c r="J59" i="1"/>
  <c r="AB59" i="1" s="1"/>
  <c r="AF58" i="1"/>
  <c r="AN58" i="1" s="1"/>
  <c r="AE58" i="1"/>
  <c r="AM58" i="1" s="1"/>
  <c r="AA58" i="1"/>
  <c r="Z58" i="1"/>
  <c r="O58" i="1"/>
  <c r="L58" i="1"/>
  <c r="J58" i="1"/>
  <c r="AB58" i="1" s="1"/>
  <c r="AF57" i="1"/>
  <c r="AN57" i="1" s="1"/>
  <c r="J12" i="2" s="1"/>
  <c r="AE57" i="1"/>
  <c r="AM57" i="1" s="1"/>
  <c r="AA57" i="1"/>
  <c r="Z57" i="1"/>
  <c r="AI56" i="1" s="1"/>
  <c r="O57" i="1"/>
  <c r="L57" i="1"/>
  <c r="J57" i="1"/>
  <c r="AB57" i="1" s="1"/>
  <c r="H57" i="1"/>
  <c r="I57" i="1" s="1"/>
  <c r="AJ56" i="1"/>
  <c r="X56" i="1"/>
  <c r="W56" i="1"/>
  <c r="V56" i="1"/>
  <c r="S56" i="1"/>
  <c r="R56" i="1"/>
  <c r="L56" i="1"/>
  <c r="AN55" i="1"/>
  <c r="AF55" i="1"/>
  <c r="AE55" i="1"/>
  <c r="AM55" i="1" s="1"/>
  <c r="AB55" i="1"/>
  <c r="AA55" i="1"/>
  <c r="Z55" i="1"/>
  <c r="O55" i="1"/>
  <c r="L55" i="1"/>
  <c r="J55" i="1"/>
  <c r="AN54" i="1"/>
  <c r="AF54" i="1"/>
  <c r="AE54" i="1"/>
  <c r="AM54" i="1" s="1"/>
  <c r="AB54" i="1"/>
  <c r="AA54" i="1"/>
  <c r="Z54" i="1"/>
  <c r="O54" i="1"/>
  <c r="L54" i="1"/>
  <c r="J54" i="1"/>
  <c r="H54" i="1"/>
  <c r="I54" i="1" s="1"/>
  <c r="AN53" i="1"/>
  <c r="AF53" i="1"/>
  <c r="AE53" i="1"/>
  <c r="AM53" i="1" s="1"/>
  <c r="AB53" i="1"/>
  <c r="AK52" i="1" s="1"/>
  <c r="AA53" i="1"/>
  <c r="Z53" i="1"/>
  <c r="O53" i="1"/>
  <c r="P52" i="1" s="1"/>
  <c r="L53" i="1"/>
  <c r="J53" i="1"/>
  <c r="AJ52" i="1"/>
  <c r="AI52" i="1"/>
  <c r="X52" i="1"/>
  <c r="W52" i="1"/>
  <c r="V52" i="1"/>
  <c r="U52" i="1"/>
  <c r="T52" i="1"/>
  <c r="L52" i="1"/>
  <c r="L20" i="3" s="1"/>
  <c r="AN50" i="1"/>
  <c r="AM50" i="1"/>
  <c r="AF50" i="1"/>
  <c r="AE50" i="1"/>
  <c r="AA50" i="1"/>
  <c r="Z50" i="1"/>
  <c r="O50" i="1"/>
  <c r="L50" i="1"/>
  <c r="J50" i="1"/>
  <c r="I50" i="1" s="1"/>
  <c r="H50" i="1"/>
  <c r="AN49" i="1"/>
  <c r="AM49" i="1"/>
  <c r="AF49" i="1"/>
  <c r="AE49" i="1"/>
  <c r="AA49" i="1"/>
  <c r="AJ45" i="1" s="1"/>
  <c r="Z49" i="1"/>
  <c r="O49" i="1"/>
  <c r="L49" i="1"/>
  <c r="J49" i="1"/>
  <c r="AB49" i="1" s="1"/>
  <c r="H49" i="1"/>
  <c r="AN48" i="1"/>
  <c r="AF48" i="1"/>
  <c r="AE48" i="1"/>
  <c r="H48" i="1" s="1"/>
  <c r="AB48" i="1"/>
  <c r="AA48" i="1"/>
  <c r="Z48" i="1"/>
  <c r="O48" i="1"/>
  <c r="L48" i="1"/>
  <c r="J48" i="1"/>
  <c r="AN47" i="1"/>
  <c r="AF47" i="1"/>
  <c r="AE47" i="1"/>
  <c r="AM47" i="1" s="1"/>
  <c r="AB47" i="1"/>
  <c r="AA47" i="1"/>
  <c r="Z47" i="1"/>
  <c r="O47" i="1"/>
  <c r="L47" i="1"/>
  <c r="J47" i="1"/>
  <c r="I47" i="1" s="1"/>
  <c r="H47" i="1"/>
  <c r="AN46" i="1"/>
  <c r="AF46" i="1"/>
  <c r="AE46" i="1"/>
  <c r="AM46" i="1" s="1"/>
  <c r="AB46" i="1"/>
  <c r="AA46" i="1"/>
  <c r="Z46" i="1"/>
  <c r="O46" i="1"/>
  <c r="P45" i="1" s="1"/>
  <c r="L46" i="1"/>
  <c r="L45" i="1" s="1"/>
  <c r="L19" i="3" s="1"/>
  <c r="J46" i="1"/>
  <c r="I46" i="1" s="1"/>
  <c r="H46" i="1"/>
  <c r="H45" i="1" s="1"/>
  <c r="AI45" i="1"/>
  <c r="X45" i="1"/>
  <c r="W45" i="1"/>
  <c r="V45" i="1"/>
  <c r="U45" i="1"/>
  <c r="T45" i="1"/>
  <c r="AN44" i="1"/>
  <c r="AM44" i="1"/>
  <c r="AF44" i="1"/>
  <c r="AE44" i="1"/>
  <c r="AA44" i="1"/>
  <c r="Z44" i="1"/>
  <c r="O44" i="1"/>
  <c r="L44" i="1"/>
  <c r="J44" i="1"/>
  <c r="H44" i="1"/>
  <c r="AN43" i="1"/>
  <c r="AM43" i="1"/>
  <c r="AF43" i="1"/>
  <c r="AE43" i="1"/>
  <c r="AA43" i="1"/>
  <c r="Z43" i="1"/>
  <c r="O43" i="1"/>
  <c r="L43" i="1"/>
  <c r="J43" i="1"/>
  <c r="H43" i="1"/>
  <c r="AN42" i="1"/>
  <c r="AM42" i="1"/>
  <c r="AF42" i="1"/>
  <c r="AE42" i="1"/>
  <c r="AA42" i="1"/>
  <c r="AJ41" i="1" s="1"/>
  <c r="Z42" i="1"/>
  <c r="O42" i="1"/>
  <c r="L42" i="1"/>
  <c r="L11" i="2" s="1"/>
  <c r="J42" i="1"/>
  <c r="H42" i="1"/>
  <c r="AI41" i="1"/>
  <c r="X41" i="1"/>
  <c r="W41" i="1"/>
  <c r="V41" i="1"/>
  <c r="U41" i="1"/>
  <c r="T41" i="1"/>
  <c r="R41" i="1"/>
  <c r="P41" i="1"/>
  <c r="H41" i="1"/>
  <c r="I18" i="3" s="1"/>
  <c r="AM40" i="1"/>
  <c r="AF40" i="1"/>
  <c r="AN40" i="1" s="1"/>
  <c r="AE40" i="1"/>
  <c r="AA40" i="1"/>
  <c r="Z40" i="1"/>
  <c r="O40" i="1"/>
  <c r="L40" i="1"/>
  <c r="J40" i="1"/>
  <c r="AB40" i="1" s="1"/>
  <c r="I40" i="1"/>
  <c r="H40" i="1"/>
  <c r="AM39" i="1"/>
  <c r="I10" i="2" s="1"/>
  <c r="AF39" i="1"/>
  <c r="AN39" i="1" s="1"/>
  <c r="J10" i="2" s="1"/>
  <c r="K10" i="2" s="1"/>
  <c r="N10" i="2" s="1"/>
  <c r="AE39" i="1"/>
  <c r="AA39" i="1"/>
  <c r="Z39" i="1"/>
  <c r="AI38" i="1" s="1"/>
  <c r="O39" i="1"/>
  <c r="L39" i="1"/>
  <c r="L10" i="2" s="1"/>
  <c r="J39" i="1"/>
  <c r="AB39" i="1" s="1"/>
  <c r="I39" i="1"/>
  <c r="I38" i="1" s="1"/>
  <c r="H39" i="1"/>
  <c r="AJ38" i="1"/>
  <c r="X38" i="1"/>
  <c r="W38" i="1"/>
  <c r="V38" i="1"/>
  <c r="U38" i="1"/>
  <c r="T38" i="1"/>
  <c r="P38" i="1"/>
  <c r="L38" i="1"/>
  <c r="L17" i="3" s="1"/>
  <c r="H38" i="1"/>
  <c r="AF37" i="1"/>
  <c r="AN37" i="1" s="1"/>
  <c r="AE37" i="1"/>
  <c r="AM37" i="1" s="1"/>
  <c r="AA37" i="1"/>
  <c r="Z37" i="1"/>
  <c r="O37" i="1"/>
  <c r="P36" i="1" s="1"/>
  <c r="L37" i="1"/>
  <c r="J37" i="1"/>
  <c r="AB37" i="1" s="1"/>
  <c r="AK36" i="1" s="1"/>
  <c r="AJ36" i="1"/>
  <c r="AI36" i="1"/>
  <c r="X36" i="1"/>
  <c r="W36" i="1"/>
  <c r="V36" i="1"/>
  <c r="U36" i="1"/>
  <c r="T36" i="1"/>
  <c r="L36" i="1"/>
  <c r="L16" i="3" s="1"/>
  <c r="AN35" i="1"/>
  <c r="AF35" i="1"/>
  <c r="AE35" i="1"/>
  <c r="AM35" i="1" s="1"/>
  <c r="AB35" i="1"/>
  <c r="AA35" i="1"/>
  <c r="Z35" i="1"/>
  <c r="L35" i="1"/>
  <c r="J35" i="1"/>
  <c r="H35" i="1"/>
  <c r="I35" i="1" s="1"/>
  <c r="O35" i="1" s="1"/>
  <c r="AN34" i="1"/>
  <c r="J9" i="2" s="1"/>
  <c r="AF34" i="1"/>
  <c r="AE34" i="1"/>
  <c r="AM34" i="1" s="1"/>
  <c r="AB34" i="1"/>
  <c r="AK33" i="1" s="1"/>
  <c r="AA34" i="1"/>
  <c r="Z34" i="1"/>
  <c r="O34" i="1"/>
  <c r="L34" i="1"/>
  <c r="J34" i="1"/>
  <c r="H34" i="1"/>
  <c r="I34" i="1" s="1"/>
  <c r="AJ33" i="1"/>
  <c r="AI33" i="1"/>
  <c r="X33" i="1"/>
  <c r="W33" i="1"/>
  <c r="V33" i="1"/>
  <c r="U33" i="1"/>
  <c r="T33" i="1"/>
  <c r="AN32" i="1"/>
  <c r="AM32" i="1"/>
  <c r="AF32" i="1"/>
  <c r="AE32" i="1"/>
  <c r="AA32" i="1"/>
  <c r="AJ31" i="1" s="1"/>
  <c r="Z32" i="1"/>
  <c r="O32" i="1"/>
  <c r="P31" i="1" s="1"/>
  <c r="L32" i="1"/>
  <c r="L31" i="1" s="1"/>
  <c r="L14" i="3" s="1"/>
  <c r="J32" i="1"/>
  <c r="H32" i="1"/>
  <c r="H31" i="1" s="1"/>
  <c r="AI31" i="1"/>
  <c r="X31" i="1"/>
  <c r="W31" i="1"/>
  <c r="V31" i="1"/>
  <c r="U31" i="1"/>
  <c r="T31" i="1"/>
  <c r="R31" i="1"/>
  <c r="AM30" i="1"/>
  <c r="AF30" i="1"/>
  <c r="AN30" i="1" s="1"/>
  <c r="AE30" i="1"/>
  <c r="AA30" i="1"/>
  <c r="Z30" i="1"/>
  <c r="O30" i="1"/>
  <c r="L30" i="1"/>
  <c r="J30" i="1"/>
  <c r="AB30" i="1" s="1"/>
  <c r="I30" i="1"/>
  <c r="H30" i="1"/>
  <c r="AM29" i="1"/>
  <c r="AF29" i="1"/>
  <c r="AN29" i="1" s="1"/>
  <c r="AE29" i="1"/>
  <c r="AA29" i="1"/>
  <c r="Z29" i="1"/>
  <c r="O29" i="1"/>
  <c r="L29" i="1"/>
  <c r="J29" i="1"/>
  <c r="AB29" i="1" s="1"/>
  <c r="I29" i="1"/>
  <c r="H29" i="1"/>
  <c r="AM28" i="1"/>
  <c r="AF28" i="1"/>
  <c r="AN28" i="1" s="1"/>
  <c r="AE28" i="1"/>
  <c r="AA28" i="1"/>
  <c r="Z28" i="1"/>
  <c r="O28" i="1"/>
  <c r="L28" i="1"/>
  <c r="J28" i="1"/>
  <c r="AB28" i="1" s="1"/>
  <c r="I28" i="1"/>
  <c r="H28" i="1"/>
  <c r="AM27" i="1"/>
  <c r="AF27" i="1"/>
  <c r="AN27" i="1" s="1"/>
  <c r="AE27" i="1"/>
  <c r="AA27" i="1"/>
  <c r="Z27" i="1"/>
  <c r="O27" i="1"/>
  <c r="L27" i="1"/>
  <c r="J27" i="1"/>
  <c r="AB27" i="1" s="1"/>
  <c r="AK26" i="1" s="1"/>
  <c r="I27" i="1"/>
  <c r="H27" i="1"/>
  <c r="AJ26" i="1"/>
  <c r="AI26" i="1"/>
  <c r="X26" i="1"/>
  <c r="W26" i="1"/>
  <c r="V26" i="1"/>
  <c r="U26" i="1"/>
  <c r="T26" i="1"/>
  <c r="P26" i="1"/>
  <c r="L26" i="1"/>
  <c r="L13" i="3" s="1"/>
  <c r="H26" i="1"/>
  <c r="AF25" i="1"/>
  <c r="AN25" i="1" s="1"/>
  <c r="AE25" i="1"/>
  <c r="AM25" i="1" s="1"/>
  <c r="AA25" i="1"/>
  <c r="Z25" i="1"/>
  <c r="O25" i="1"/>
  <c r="L25" i="1"/>
  <c r="J25" i="1"/>
  <c r="AB25" i="1" s="1"/>
  <c r="H25" i="1"/>
  <c r="I25" i="1" s="1"/>
  <c r="AF24" i="1"/>
  <c r="AN24" i="1" s="1"/>
  <c r="AE24" i="1"/>
  <c r="AM24" i="1" s="1"/>
  <c r="AA24" i="1"/>
  <c r="Z24" i="1"/>
  <c r="O24" i="1"/>
  <c r="L24" i="1"/>
  <c r="J24" i="1"/>
  <c r="AB24" i="1" s="1"/>
  <c r="H24" i="1"/>
  <c r="I24" i="1" s="1"/>
  <c r="AF23" i="1"/>
  <c r="AN23" i="1" s="1"/>
  <c r="AE23" i="1"/>
  <c r="AM23" i="1" s="1"/>
  <c r="AA23" i="1"/>
  <c r="Z23" i="1"/>
  <c r="O23" i="1"/>
  <c r="L23" i="1"/>
  <c r="J23" i="1"/>
  <c r="AB23" i="1" s="1"/>
  <c r="H23" i="1"/>
  <c r="I23" i="1" s="1"/>
  <c r="AF21" i="1"/>
  <c r="AN21" i="1" s="1"/>
  <c r="AE21" i="1"/>
  <c r="AM21" i="1" s="1"/>
  <c r="AA21" i="1"/>
  <c r="Z21" i="1"/>
  <c r="O21" i="1"/>
  <c r="P20" i="1" s="1"/>
  <c r="L21" i="1"/>
  <c r="J21" i="1"/>
  <c r="AB21" i="1" s="1"/>
  <c r="AK20" i="1" s="1"/>
  <c r="H21" i="1"/>
  <c r="AJ20" i="1"/>
  <c r="AI20" i="1"/>
  <c r="X20" i="1"/>
  <c r="W20" i="1"/>
  <c r="V20" i="1"/>
  <c r="U20" i="1"/>
  <c r="T20" i="1"/>
  <c r="L20" i="1"/>
  <c r="L12" i="3" s="1"/>
  <c r="AN19" i="1"/>
  <c r="AF19" i="1"/>
  <c r="AE19" i="1"/>
  <c r="AM19" i="1" s="1"/>
  <c r="AB19" i="1"/>
  <c r="AA19" i="1"/>
  <c r="Z19" i="1"/>
  <c r="O19" i="1"/>
  <c r="L19" i="1"/>
  <c r="J19" i="1"/>
  <c r="H19" i="1"/>
  <c r="I19" i="1" s="1"/>
  <c r="AN18" i="1"/>
  <c r="AF18" i="1"/>
  <c r="AE18" i="1"/>
  <c r="AM18" i="1" s="1"/>
  <c r="AB18" i="1"/>
  <c r="AA18" i="1"/>
  <c r="Z18" i="1"/>
  <c r="O18" i="1"/>
  <c r="L18" i="1"/>
  <c r="J18" i="1"/>
  <c r="H18" i="1"/>
  <c r="I18" i="1" s="1"/>
  <c r="AN17" i="1"/>
  <c r="AF17" i="1"/>
  <c r="AE17" i="1"/>
  <c r="AM17" i="1" s="1"/>
  <c r="AB17" i="1"/>
  <c r="AK16" i="1" s="1"/>
  <c r="AA17" i="1"/>
  <c r="Z17" i="1"/>
  <c r="O17" i="1"/>
  <c r="P16" i="1" s="1"/>
  <c r="L17" i="1"/>
  <c r="L16" i="1" s="1"/>
  <c r="L11" i="3" s="1"/>
  <c r="J17" i="1"/>
  <c r="H17" i="1"/>
  <c r="I17" i="1" s="1"/>
  <c r="AJ16" i="1"/>
  <c r="AI16" i="1"/>
  <c r="X16" i="1"/>
  <c r="W16" i="1"/>
  <c r="V16" i="1"/>
  <c r="U16" i="1"/>
  <c r="T16" i="1"/>
  <c r="AN15" i="1"/>
  <c r="AM15" i="1"/>
  <c r="AF15" i="1"/>
  <c r="AE15" i="1"/>
  <c r="AA15" i="1"/>
  <c r="Z15" i="1"/>
  <c r="O15" i="1"/>
  <c r="L15" i="1"/>
  <c r="J15" i="1"/>
  <c r="H15" i="1"/>
  <c r="AN14" i="1"/>
  <c r="AM14" i="1"/>
  <c r="AF14" i="1"/>
  <c r="AE14" i="1"/>
  <c r="AA14" i="1"/>
  <c r="AJ13" i="1" s="1"/>
  <c r="Z14" i="1"/>
  <c r="O14" i="1"/>
  <c r="L14" i="1"/>
  <c r="L13" i="1" s="1"/>
  <c r="L10" i="3" s="1"/>
  <c r="J14" i="1"/>
  <c r="H14" i="1"/>
  <c r="AI13" i="1"/>
  <c r="X13" i="1"/>
  <c r="W13" i="1"/>
  <c r="V13" i="1"/>
  <c r="U13" i="1"/>
  <c r="T13" i="1"/>
  <c r="R13" i="1"/>
  <c r="P13" i="1"/>
  <c r="H13" i="1"/>
  <c r="I10" i="3" s="1"/>
  <c r="AM11" i="1"/>
  <c r="AF11" i="1"/>
  <c r="AN11" i="1" s="1"/>
  <c r="AE11" i="1"/>
  <c r="AA11" i="1"/>
  <c r="Z11" i="1"/>
  <c r="AI10" i="1" s="1"/>
  <c r="O11" i="1"/>
  <c r="P10" i="1" s="1"/>
  <c r="L11" i="1"/>
  <c r="I11" i="1"/>
  <c r="I10" i="1" s="1"/>
  <c r="H11" i="1"/>
  <c r="AJ10" i="1"/>
  <c r="X10" i="1"/>
  <c r="W10" i="1"/>
  <c r="V10" i="1"/>
  <c r="U10" i="1"/>
  <c r="T10" i="1"/>
  <c r="L10" i="1"/>
  <c r="L9" i="3" s="1"/>
  <c r="H10" i="1"/>
  <c r="AF9" i="1"/>
  <c r="AN9" i="1" s="1"/>
  <c r="J8" i="2" s="1"/>
  <c r="AE9" i="1"/>
  <c r="AM9" i="1" s="1"/>
  <c r="AB9" i="1"/>
  <c r="AA9" i="1"/>
  <c r="Z9" i="1"/>
  <c r="O9" i="1"/>
  <c r="P8" i="1" s="1"/>
  <c r="L9" i="1"/>
  <c r="AK8" i="1"/>
  <c r="AJ8" i="1"/>
  <c r="X8" i="1"/>
  <c r="C15" i="4" s="1"/>
  <c r="W8" i="1"/>
  <c r="V8" i="1"/>
  <c r="U8" i="1"/>
  <c r="T8" i="1"/>
  <c r="L8" i="1"/>
  <c r="L8" i="3" s="1"/>
  <c r="C22" i="4" l="1"/>
  <c r="AI8" i="1"/>
  <c r="I21" i="1"/>
  <c r="I20" i="1" s="1"/>
  <c r="H20" i="1"/>
  <c r="I9" i="1"/>
  <c r="I8" i="1" s="1"/>
  <c r="H8" i="1"/>
  <c r="J9" i="3"/>
  <c r="S10" i="1"/>
  <c r="R26" i="1"/>
  <c r="I13" i="3"/>
  <c r="I32" i="1"/>
  <c r="I31" i="1" s="1"/>
  <c r="AB32" i="1"/>
  <c r="AK31" i="1" s="1"/>
  <c r="I42" i="1"/>
  <c r="AB42" i="1"/>
  <c r="I44" i="1"/>
  <c r="AB44" i="1"/>
  <c r="I9" i="3"/>
  <c r="R10" i="1"/>
  <c r="J10" i="1"/>
  <c r="I14" i="1"/>
  <c r="AB14" i="1"/>
  <c r="L9" i="2"/>
  <c r="L33" i="1"/>
  <c r="L15" i="3" s="1"/>
  <c r="J17" i="3"/>
  <c r="S38" i="1"/>
  <c r="I19" i="3"/>
  <c r="R45" i="1"/>
  <c r="I16" i="1"/>
  <c r="P33" i="1"/>
  <c r="I9" i="2"/>
  <c r="K9" i="2" s="1"/>
  <c r="N9" i="2" s="1"/>
  <c r="H37" i="1"/>
  <c r="I17" i="3"/>
  <c r="K17" i="3" s="1"/>
  <c r="N17" i="3" s="1"/>
  <c r="R38" i="1"/>
  <c r="J38" i="1"/>
  <c r="AK38" i="1"/>
  <c r="I43" i="1"/>
  <c r="AB43" i="1"/>
  <c r="I8" i="2"/>
  <c r="K8" i="2" s="1"/>
  <c r="I15" i="1"/>
  <c r="AB15" i="1"/>
  <c r="I26" i="1"/>
  <c r="I14" i="3"/>
  <c r="J31" i="1"/>
  <c r="I33" i="1"/>
  <c r="C13" i="4"/>
  <c r="C23" i="4"/>
  <c r="F23" i="4" s="1"/>
  <c r="H16" i="1"/>
  <c r="H33" i="1"/>
  <c r="L41" i="1"/>
  <c r="L18" i="3" s="1"/>
  <c r="I48" i="1"/>
  <c r="I45" i="1" s="1"/>
  <c r="AM48" i="1"/>
  <c r="I11" i="2" s="1"/>
  <c r="K11" i="2" s="1"/>
  <c r="N11" i="2" s="1"/>
  <c r="H53" i="1"/>
  <c r="H55" i="1"/>
  <c r="I55" i="1" s="1"/>
  <c r="AK56" i="1"/>
  <c r="H59" i="1"/>
  <c r="I59" i="1" s="1"/>
  <c r="I22" i="3"/>
  <c r="T64" i="1"/>
  <c r="I65" i="1"/>
  <c r="I68" i="1"/>
  <c r="I13" i="2"/>
  <c r="J14" i="2"/>
  <c r="H88" i="1"/>
  <c r="I88" i="1" s="1"/>
  <c r="J26" i="3"/>
  <c r="U90" i="1"/>
  <c r="AM95" i="1"/>
  <c r="I16" i="2" s="1"/>
  <c r="K16" i="2" s="1"/>
  <c r="N16" i="2" s="1"/>
  <c r="H95" i="1"/>
  <c r="H98" i="1"/>
  <c r="L13" i="2"/>
  <c r="AM101" i="1"/>
  <c r="H101" i="1"/>
  <c r="H99" i="1" s="1"/>
  <c r="K30" i="3"/>
  <c r="N30" i="3" s="1"/>
  <c r="I49" i="1"/>
  <c r="AB50" i="1"/>
  <c r="AK45" i="1" s="1"/>
  <c r="H58" i="1"/>
  <c r="H63" i="1"/>
  <c r="I63" i="1" s="1"/>
  <c r="O63" i="1" s="1"/>
  <c r="P56" i="1" s="1"/>
  <c r="I23" i="3"/>
  <c r="K23" i="3" s="1"/>
  <c r="N23" i="3" s="1"/>
  <c r="T69" i="1"/>
  <c r="H74" i="1"/>
  <c r="I74" i="1" s="1"/>
  <c r="H78" i="1"/>
  <c r="I78" i="1" s="1"/>
  <c r="H80" i="1"/>
  <c r="I80" i="1" s="1"/>
  <c r="H83" i="1"/>
  <c r="I83" i="1" s="1"/>
  <c r="O83" i="1" s="1"/>
  <c r="P71" i="1" s="1"/>
  <c r="H96" i="1"/>
  <c r="I96" i="1" s="1"/>
  <c r="C14" i="4"/>
  <c r="L8" i="2"/>
  <c r="I12" i="2"/>
  <c r="K12" i="2" s="1"/>
  <c r="N12" i="2" s="1"/>
  <c r="AK64" i="1"/>
  <c r="U69" i="1"/>
  <c r="AB70" i="1"/>
  <c r="AK69" i="1" s="1"/>
  <c r="J13" i="2"/>
  <c r="I72" i="1"/>
  <c r="I85" i="1"/>
  <c r="I14" i="2"/>
  <c r="K14" i="2" s="1"/>
  <c r="N14" i="2" s="1"/>
  <c r="I89" i="1"/>
  <c r="O89" i="1" s="1"/>
  <c r="P84" i="1" s="1"/>
  <c r="T90" i="1"/>
  <c r="I26" i="3"/>
  <c r="J90" i="1"/>
  <c r="L90" i="1"/>
  <c r="L26" i="3" s="1"/>
  <c r="L15" i="2"/>
  <c r="AB91" i="1"/>
  <c r="AK90" i="1" s="1"/>
  <c r="L16" i="2"/>
  <c r="AB93" i="1"/>
  <c r="AK92" i="1" s="1"/>
  <c r="J16" i="2"/>
  <c r="AB101" i="1"/>
  <c r="I101" i="1"/>
  <c r="I99" i="1" s="1"/>
  <c r="J30" i="3"/>
  <c r="S103" i="1"/>
  <c r="H109" i="1"/>
  <c r="I86" i="1"/>
  <c r="P92" i="1"/>
  <c r="AK99" i="1"/>
  <c r="R103" i="1"/>
  <c r="I106" i="1"/>
  <c r="I95" i="1"/>
  <c r="J19" i="3" l="1"/>
  <c r="S45" i="1"/>
  <c r="J45" i="1"/>
  <c r="I92" i="1"/>
  <c r="S99" i="1"/>
  <c r="J29" i="3"/>
  <c r="J14" i="3"/>
  <c r="K14" i="3" s="1"/>
  <c r="N14" i="3" s="1"/>
  <c r="S31" i="1"/>
  <c r="J8" i="3"/>
  <c r="S8" i="1"/>
  <c r="H92" i="1"/>
  <c r="I109" i="1"/>
  <c r="H107" i="1"/>
  <c r="K26" i="3"/>
  <c r="N26" i="3" s="1"/>
  <c r="I84" i="1"/>
  <c r="J99" i="1"/>
  <c r="R99" i="1"/>
  <c r="I29" i="3"/>
  <c r="K29" i="3" s="1"/>
  <c r="N29" i="3" s="1"/>
  <c r="N8" i="2"/>
  <c r="J11" i="3"/>
  <c r="S16" i="1"/>
  <c r="K19" i="3"/>
  <c r="N19" i="3" s="1"/>
  <c r="H84" i="1"/>
  <c r="O106" i="1"/>
  <c r="P105" i="1" s="1"/>
  <c r="I105" i="1"/>
  <c r="I98" i="1"/>
  <c r="I97" i="1" s="1"/>
  <c r="H97" i="1"/>
  <c r="I64" i="1"/>
  <c r="I11" i="3"/>
  <c r="K11" i="3" s="1"/>
  <c r="N11" i="3" s="1"/>
  <c r="R16" i="1"/>
  <c r="J16" i="1"/>
  <c r="J13" i="3"/>
  <c r="K13" i="3" s="1"/>
  <c r="N13" i="3" s="1"/>
  <c r="S26" i="1"/>
  <c r="I37" i="1"/>
  <c r="I36" i="1" s="1"/>
  <c r="H36" i="1"/>
  <c r="AK13" i="1"/>
  <c r="I41" i="1"/>
  <c r="J26" i="1"/>
  <c r="J20" i="1"/>
  <c r="I12" i="3"/>
  <c r="R20" i="1"/>
  <c r="H56" i="1"/>
  <c r="I58" i="1"/>
  <c r="I56" i="1" s="1"/>
  <c r="K13" i="2"/>
  <c r="N13" i="2" s="1"/>
  <c r="I53" i="1"/>
  <c r="I52" i="1" s="1"/>
  <c r="H52" i="1"/>
  <c r="I15" i="3"/>
  <c r="K15" i="3" s="1"/>
  <c r="N15" i="3" s="1"/>
  <c r="R33" i="1"/>
  <c r="J33" i="1"/>
  <c r="AK41" i="1"/>
  <c r="H71" i="1"/>
  <c r="I71" i="1"/>
  <c r="C24" i="4"/>
  <c r="F24" i="4" s="1"/>
  <c r="J15" i="3"/>
  <c r="S33" i="1"/>
  <c r="I13" i="1"/>
  <c r="K9" i="3"/>
  <c r="N9" i="3" s="1"/>
  <c r="I8" i="3"/>
  <c r="K8" i="3" s="1"/>
  <c r="J8" i="1"/>
  <c r="R8" i="1"/>
  <c r="J12" i="3"/>
  <c r="S20" i="1"/>
  <c r="K12" i="3" l="1"/>
  <c r="N12" i="3" s="1"/>
  <c r="J18" i="3"/>
  <c r="K18" i="3" s="1"/>
  <c r="N18" i="3" s="1"/>
  <c r="S41" i="1"/>
  <c r="J41" i="1"/>
  <c r="J10" i="3"/>
  <c r="K10" i="3" s="1"/>
  <c r="N10" i="3" s="1"/>
  <c r="S13" i="1"/>
  <c r="J13" i="1"/>
  <c r="R52" i="1"/>
  <c r="J52" i="1"/>
  <c r="I20" i="3"/>
  <c r="K20" i="3" s="1"/>
  <c r="N20" i="3" s="1"/>
  <c r="J22" i="3"/>
  <c r="K22" i="3" s="1"/>
  <c r="N22" i="3" s="1"/>
  <c r="U64" i="1"/>
  <c r="J64" i="1"/>
  <c r="J31" i="3"/>
  <c r="K31" i="3" s="1"/>
  <c r="N31" i="3" s="1"/>
  <c r="J105" i="1"/>
  <c r="J25" i="3"/>
  <c r="U84" i="1"/>
  <c r="J21" i="3"/>
  <c r="U56" i="1"/>
  <c r="U71" i="1"/>
  <c r="J24" i="3"/>
  <c r="J20" i="3"/>
  <c r="S52" i="1"/>
  <c r="J56" i="1"/>
  <c r="I21" i="3"/>
  <c r="K21" i="3" s="1"/>
  <c r="N21" i="3" s="1"/>
  <c r="T56" i="1"/>
  <c r="I23" i="4"/>
  <c r="I24" i="4" s="1"/>
  <c r="I16" i="3"/>
  <c r="J36" i="1"/>
  <c r="R36" i="1"/>
  <c r="C9" i="4" s="1"/>
  <c r="R97" i="1"/>
  <c r="I28" i="3"/>
  <c r="J97" i="1"/>
  <c r="I32" i="3"/>
  <c r="K17" i="2"/>
  <c r="I27" i="3"/>
  <c r="K27" i="3" s="1"/>
  <c r="N27" i="3" s="1"/>
  <c r="J92" i="1"/>
  <c r="R92" i="1"/>
  <c r="J27" i="3"/>
  <c r="S92" i="1"/>
  <c r="C10" i="4" s="1"/>
  <c r="N8" i="3"/>
  <c r="I24" i="3"/>
  <c r="T71" i="1"/>
  <c r="J71" i="1"/>
  <c r="S36" i="1"/>
  <c r="J16" i="3"/>
  <c r="J28" i="3"/>
  <c r="S97" i="1"/>
  <c r="J84" i="1"/>
  <c r="I25" i="3"/>
  <c r="K25" i="3" s="1"/>
  <c r="N25" i="3" s="1"/>
  <c r="T84" i="1"/>
  <c r="O109" i="1"/>
  <c r="P107" i="1" s="1"/>
  <c r="C16" i="4" s="1"/>
  <c r="I107" i="1"/>
  <c r="J32" i="3" s="1"/>
  <c r="K24" i="3" l="1"/>
  <c r="N24" i="3" s="1"/>
  <c r="K16" i="3"/>
  <c r="J107" i="1"/>
  <c r="J111" i="1" s="1"/>
  <c r="K28" i="3"/>
  <c r="N28" i="3" s="1"/>
  <c r="K32" i="3"/>
  <c r="N32" i="3" s="1"/>
  <c r="C11" i="4"/>
  <c r="C12" i="4"/>
  <c r="C17" i="4" l="1"/>
  <c r="N16" i="3"/>
  <c r="K33" i="3"/>
</calcChain>
</file>

<file path=xl/sharedStrings.xml><?xml version="1.0" encoding="utf-8"?>
<sst xmlns="http://schemas.openxmlformats.org/spreadsheetml/2006/main" count="903" uniqueCount="383">
  <si>
    <t>Stavební rozpočet</t>
  </si>
  <si>
    <t>Název stavby:</t>
  </si>
  <si>
    <t>13_2024_MŠ Sluníčko F. Čejky</t>
  </si>
  <si>
    <t>Doba výstavby:</t>
  </si>
  <si>
    <t>Objednatel:</t>
  </si>
  <si>
    <t>Druh stavby:</t>
  </si>
  <si>
    <t>Začátek výstavby:</t>
  </si>
  <si>
    <t>13.03.2024</t>
  </si>
  <si>
    <t>Projektant:</t>
  </si>
  <si>
    <t>Lokalita:</t>
  </si>
  <si>
    <t>Konec výstavby:</t>
  </si>
  <si>
    <t>Zhotovitel:</t>
  </si>
  <si>
    <t>JKSO:</t>
  </si>
  <si>
    <t>Zpracováno dne:</t>
  </si>
  <si>
    <t>Zpracoval:</t>
  </si>
  <si>
    <t>Č</t>
  </si>
  <si>
    <t>Objekt</t>
  </si>
  <si>
    <t>Kód</t>
  </si>
  <si>
    <t>Zkrácený popis</t>
  </si>
  <si>
    <t>M.j.</t>
  </si>
  <si>
    <t>Množství</t>
  </si>
  <si>
    <t>Jednot. cena (Kč)</t>
  </si>
  <si>
    <t>Náklady (Kč)</t>
  </si>
  <si>
    <t>Hmotnost (t)</t>
  </si>
  <si>
    <t>Cenová soustava</t>
  </si>
  <si>
    <t>Rozměry</t>
  </si>
  <si>
    <t>Dodávka</t>
  </si>
  <si>
    <t>Montáž</t>
  </si>
  <si>
    <t>Celkem</t>
  </si>
  <si>
    <t>Jednot.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</si>
  <si>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</si>
  <si>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</si>
  <si>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</si>
  <si>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</si>
  <si>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</si>
  <si>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</si>
  <si>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</si>
  <si>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</si>
  <si>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</si>
  <si>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1</t>
  </si>
  <si>
    <t>Zemní práce</t>
  </si>
  <si>
    <t>HS</t>
  </si>
  <si>
    <t>100001500R00</t>
  </si>
  <si>
    <t>Dočištění stěny</t>
  </si>
  <si>
    <t>m2</t>
  </si>
  <si>
    <t>RTS II / 2023</t>
  </si>
  <si>
    <t>1_</t>
  </si>
  <si>
    <t>_</t>
  </si>
  <si>
    <t>11</t>
  </si>
  <si>
    <t>Přípravné a přidružené práce</t>
  </si>
  <si>
    <t>2</t>
  </si>
  <si>
    <t>113152112R00</t>
  </si>
  <si>
    <t>Odstranění podkladu z kameniva drceného</t>
  </si>
  <si>
    <t>m3</t>
  </si>
  <si>
    <t>11_</t>
  </si>
  <si>
    <t>Poznámka:</t>
  </si>
  <si>
    <t>kamenivo pod terasou</t>
  </si>
  <si>
    <t>13</t>
  </si>
  <si>
    <t>Hloubené vykopávky</t>
  </si>
  <si>
    <t>3</t>
  </si>
  <si>
    <t>132200010RA0</t>
  </si>
  <si>
    <t>Hloubení nezapaž. rýh šířky do 60 cm v hornině 1-4</t>
  </si>
  <si>
    <t>13_</t>
  </si>
  <si>
    <t>4</t>
  </si>
  <si>
    <t>131301119R00</t>
  </si>
  <si>
    <t>Příplatek za lepivost - hloubení nezap.jam v hor.4</t>
  </si>
  <si>
    <t>16</t>
  </si>
  <si>
    <t>Přemístění výkopku</t>
  </si>
  <si>
    <t>5</t>
  </si>
  <si>
    <t>162201201R00</t>
  </si>
  <si>
    <t>Vodorovné přemíst. výkopku nošením hor.1-4, do 10m</t>
  </si>
  <si>
    <t>16_</t>
  </si>
  <si>
    <t>6</t>
  </si>
  <si>
    <t>162201211R00</t>
  </si>
  <si>
    <t>Příplatek za dalš.10 m, kbelík, výkopek z hor.1- 4</t>
  </si>
  <si>
    <t>7</t>
  </si>
  <si>
    <t>167101101R00</t>
  </si>
  <si>
    <t>Nakládání výkopku z hor. 1 ÷ 4 v množství do 100 m3</t>
  </si>
  <si>
    <t>17</t>
  </si>
  <si>
    <t>Konstrukce ze zemin</t>
  </si>
  <si>
    <t>8</t>
  </si>
  <si>
    <t>174101101R00</t>
  </si>
  <si>
    <t>Zásyp jam, rýh, šachet se zhutněním</t>
  </si>
  <si>
    <t>17_</t>
  </si>
  <si>
    <t>podkladní štěrk</t>
  </si>
  <si>
    <t>9</t>
  </si>
  <si>
    <t>583426831</t>
  </si>
  <si>
    <t>Kamenivo drcené 16/32 Hrabůvka, OLK</t>
  </si>
  <si>
    <t>t</t>
  </si>
  <si>
    <t>10</t>
  </si>
  <si>
    <t>5832012</t>
  </si>
  <si>
    <t>Zemina zahradní, tříděná 0/8</t>
  </si>
  <si>
    <t>18</t>
  </si>
  <si>
    <t>Povrchové úpravy terénu</t>
  </si>
  <si>
    <t>12</t>
  </si>
  <si>
    <t>182001131R00</t>
  </si>
  <si>
    <t>Plošná úprava terénu, nerovnosti do 20 cm v rovině</t>
  </si>
  <si>
    <t>18_</t>
  </si>
  <si>
    <t>14</t>
  </si>
  <si>
    <t>180404111R00</t>
  </si>
  <si>
    <t>Založení hřišťového trávníku výsevem na ornici</t>
  </si>
  <si>
    <t>15</t>
  </si>
  <si>
    <t>00572400</t>
  </si>
  <si>
    <t>Směs travní parková I. běžná zátěž PROFI</t>
  </si>
  <si>
    <t>kg</t>
  </si>
  <si>
    <t>19</t>
  </si>
  <si>
    <t>Hloubení pro podzemní stěny, ražení a hloubení důlní</t>
  </si>
  <si>
    <t>199000005R00</t>
  </si>
  <si>
    <t>Poplatek za uložení na skládce (skladkovné) zeminy a kamení</t>
  </si>
  <si>
    <t>RTS I / 2023</t>
  </si>
  <si>
    <t>19_</t>
  </si>
  <si>
    <t>27</t>
  </si>
  <si>
    <t>Základy</t>
  </si>
  <si>
    <t>274313621R00</t>
  </si>
  <si>
    <t>Beton základových pasů prostý C 20/25</t>
  </si>
  <si>
    <t>27_</t>
  </si>
  <si>
    <t>2_</t>
  </si>
  <si>
    <t>998274111R00</t>
  </si>
  <si>
    <t>Přesun hmot, trubní vedení betonové ve štole</t>
  </si>
  <si>
    <t>28</t>
  </si>
  <si>
    <t>Zpevňování hornin a konstrukcí</t>
  </si>
  <si>
    <t>289362303R00</t>
  </si>
  <si>
    <t>Výztuž příčných a podélných stěn z B500B do 16 mm M+D</t>
  </si>
  <si>
    <t>28_</t>
  </si>
  <si>
    <t>31</t>
  </si>
  <si>
    <t>Zdi podpěrné a volné</t>
  </si>
  <si>
    <t>20</t>
  </si>
  <si>
    <t>311112330RT3</t>
  </si>
  <si>
    <t>Stěna z tvárnic ztraceného bednění , tl. 300 mm + zalití tvárnic betonem C 20/25 D+M</t>
  </si>
  <si>
    <t>31_</t>
  </si>
  <si>
    <t>3_</t>
  </si>
  <si>
    <t>21</t>
  </si>
  <si>
    <t>311112320RT4</t>
  </si>
  <si>
    <t>Stěna z tvárnic ztraceného bednění, tl. 200 mm + zalití tvárnic betonem C 20/25 D+M</t>
  </si>
  <si>
    <t>Úpravy povrchů,podlahy a osazování výplní otvorů</t>
  </si>
  <si>
    <t>22</t>
  </si>
  <si>
    <t>602015102R00</t>
  </si>
  <si>
    <t>Postřik stěn cementový weberdur ručně vč. zapracování perlinky</t>
  </si>
  <si>
    <t>6_</t>
  </si>
  <si>
    <t>23</t>
  </si>
  <si>
    <t>58591531.A</t>
  </si>
  <si>
    <t>Postřik cementový Cemix, bal. 25 kg</t>
  </si>
  <si>
    <t>24</t>
  </si>
  <si>
    <t>63127282</t>
  </si>
  <si>
    <t>Bandáž skelná, perlinka s oky 6,5 x 6,5 mm, 50 m2</t>
  </si>
  <si>
    <t>62</t>
  </si>
  <si>
    <t>Úprava povrchů vnější</t>
  </si>
  <si>
    <t>25</t>
  </si>
  <si>
    <t>625907111R00</t>
  </si>
  <si>
    <t>Očištění ocel.konstrukcí od usazenin, rzi a nátěru</t>
  </si>
  <si>
    <t>62_</t>
  </si>
  <si>
    <t>26</t>
  </si>
  <si>
    <t>622452001R00</t>
  </si>
  <si>
    <t>Vnější omítka stěn cementová, M+D</t>
  </si>
  <si>
    <t>622481211RT2</t>
  </si>
  <si>
    <t>Montáž výztužné sítě(perlinky)do stěrky-vněj.stěny M+D</t>
  </si>
  <si>
    <t>622432112R00</t>
  </si>
  <si>
    <t>Omítka stěn weber-pas marmolit střednězrnná M+D</t>
  </si>
  <si>
    <t>29</t>
  </si>
  <si>
    <t>zábradlí</t>
  </si>
  <si>
    <t>63</t>
  </si>
  <si>
    <t>Podlahy a podlahové konstrukce</t>
  </si>
  <si>
    <t>30</t>
  </si>
  <si>
    <t>630900030RAB</t>
  </si>
  <si>
    <t>Vybourání dlažby a podkladního betonu</t>
  </si>
  <si>
    <t>63_</t>
  </si>
  <si>
    <t>631315621R00</t>
  </si>
  <si>
    <t>Mazanina betonová tl. 12 - 24 cm C 20/25 M+D</t>
  </si>
  <si>
    <t>32</t>
  </si>
  <si>
    <t>631362021R00</t>
  </si>
  <si>
    <t>Výztuž mazanin svařovanou sítí z drátů Kari</t>
  </si>
  <si>
    <t>711</t>
  </si>
  <si>
    <t>Izolace proti vodě</t>
  </si>
  <si>
    <t>PS</t>
  </si>
  <si>
    <t>33</t>
  </si>
  <si>
    <t>711112001R00</t>
  </si>
  <si>
    <t>Provedení izolace proti vlhkosti na ploše svislé - penetrace</t>
  </si>
  <si>
    <t>711_</t>
  </si>
  <si>
    <t>71_</t>
  </si>
  <si>
    <t>34</t>
  </si>
  <si>
    <t>24617026</t>
  </si>
  <si>
    <t>Lak asfaltový izolační A1010/1999 černý</t>
  </si>
  <si>
    <t>35</t>
  </si>
  <si>
    <t>711482001RZ1</t>
  </si>
  <si>
    <t>Izolační systém, jednoduchý spoj, na ploše svislé M+D</t>
  </si>
  <si>
    <t>včetně dodávky nopové fólie a ukončovací lišty</t>
  </si>
  <si>
    <t>36</t>
  </si>
  <si>
    <t>Provedení izolace proti vlhkosti na ploše svislé - HI</t>
  </si>
  <si>
    <t>37</t>
  </si>
  <si>
    <t>11161753</t>
  </si>
  <si>
    <t>Hmota bitumenová hydroizolační 1-složková lepicí hydroizolace, bal. 30l</t>
  </si>
  <si>
    <t>l</t>
  </si>
  <si>
    <t>38</t>
  </si>
  <si>
    <t>998711101R00</t>
  </si>
  <si>
    <t>Přesun hmot pro izolace proti vodě, výšky do 6 m</t>
  </si>
  <si>
    <t>713</t>
  </si>
  <si>
    <t>Izolace tepelné</t>
  </si>
  <si>
    <t>39</t>
  </si>
  <si>
    <t>713131131R00</t>
  </si>
  <si>
    <t>Montáž tepelné izolace stěn lepením</t>
  </si>
  <si>
    <t>713_</t>
  </si>
  <si>
    <t>sokl</t>
  </si>
  <si>
    <t>40</t>
  </si>
  <si>
    <t>23170150</t>
  </si>
  <si>
    <t>lepící pěna pro XPS</t>
  </si>
  <si>
    <t>kus</t>
  </si>
  <si>
    <t>41</t>
  </si>
  <si>
    <t>28376357</t>
  </si>
  <si>
    <t>XPS tl. 80 mm</t>
  </si>
  <si>
    <t>764</t>
  </si>
  <si>
    <t>Konstrukce klempířské</t>
  </si>
  <si>
    <t>42</t>
  </si>
  <si>
    <t>764900020RA0</t>
  </si>
  <si>
    <t>Demontáž oplechování zdí</t>
  </si>
  <si>
    <t>m</t>
  </si>
  <si>
    <t>764_</t>
  </si>
  <si>
    <t>76_</t>
  </si>
  <si>
    <t>767</t>
  </si>
  <si>
    <t>Konstrukce doplňkové stavební (zámečnické)</t>
  </si>
  <si>
    <t>43</t>
  </si>
  <si>
    <t>767900090RA0</t>
  </si>
  <si>
    <t>Demontáž atypických ocelových konstrukcí - HEB profily a ocelový sloupek</t>
  </si>
  <si>
    <t>767_</t>
  </si>
  <si>
    <t>HEB profily a ocelový sloupek</t>
  </si>
  <si>
    <t>44</t>
  </si>
  <si>
    <t>Demontáž atypických ocelových konstrukcí - zábradlí</t>
  </si>
  <si>
    <t>45</t>
  </si>
  <si>
    <t>767422111R00</t>
  </si>
  <si>
    <t>Montáž opláštění - oplechování atiky</t>
  </si>
  <si>
    <t>oplechování zídky a stínící stříšky</t>
  </si>
  <si>
    <t>46</t>
  </si>
  <si>
    <t>767914830R00</t>
  </si>
  <si>
    <t>Oplocení staveniště - demontáž mobilního stavebního oplocení výšky min. 2,0 m</t>
  </si>
  <si>
    <t>RTS I / 2022</t>
  </si>
  <si>
    <t>47</t>
  </si>
  <si>
    <t>767914130R00</t>
  </si>
  <si>
    <t>Montáž oplocení rámového H do 2,0 m</t>
  </si>
  <si>
    <t>48</t>
  </si>
  <si>
    <t>553424532</t>
  </si>
  <si>
    <t>plot mobilní drátěný vyztužený š 2200, v. do 2000 mm</t>
  </si>
  <si>
    <t>RTS II / 2022</t>
  </si>
  <si>
    <t>pronájem na 2 měsíce, délka 25 m; (25/2,2)*2</t>
  </si>
  <si>
    <t>49</t>
  </si>
  <si>
    <t>767995106R00</t>
  </si>
  <si>
    <t>Výroba a montáž kov. atypických konstr. do 250 kg - úprava a montáž zábradlí</t>
  </si>
  <si>
    <t>50</t>
  </si>
  <si>
    <t>998767101R00</t>
  </si>
  <si>
    <t>Přesun hmot pro zámečnické konstr., výšky do 6 m</t>
  </si>
  <si>
    <t>771</t>
  </si>
  <si>
    <t>Podlahy z dlaždic</t>
  </si>
  <si>
    <t>51</t>
  </si>
  <si>
    <t>58594712.A</t>
  </si>
  <si>
    <t>Flexibilní lepidlo na obklady C2TE S1, vodovzdorné a mrazuvzdorné</t>
  </si>
  <si>
    <t>771_</t>
  </si>
  <si>
    <t>77_</t>
  </si>
  <si>
    <t>52</t>
  </si>
  <si>
    <t>23521721</t>
  </si>
  <si>
    <t>Spárovací hmota, vysoká mechanická zatížitelnost, vysoká chemická odolnost, vhodný do exteriéru</t>
  </si>
  <si>
    <t>53</t>
  </si>
  <si>
    <t>771575107R00</t>
  </si>
  <si>
    <t>Montáž podlah keram., exteriér, tmel, 20x20 cm</t>
  </si>
  <si>
    <t>54</t>
  </si>
  <si>
    <t>59631362</t>
  </si>
  <si>
    <t>Dlažba keramická, mrazuvzdorná, vhodná do exteriéru, 240 x 240 x 12 mm</t>
  </si>
  <si>
    <t>55</t>
  </si>
  <si>
    <t>998771101R00</t>
  </si>
  <si>
    <t>Přesun hmot pro podlahy z dlaždic, výšky do 6 m</t>
  </si>
  <si>
    <t>783</t>
  </si>
  <si>
    <t>Nátěry</t>
  </si>
  <si>
    <t>56</t>
  </si>
  <si>
    <t>783124220R00</t>
  </si>
  <si>
    <t>Nátěr syntetický 1x + 2x email (zábradlí) M+D</t>
  </si>
  <si>
    <t>783_</t>
  </si>
  <si>
    <t>78_</t>
  </si>
  <si>
    <t>91</t>
  </si>
  <si>
    <t>Doplňující konstrukce a práce na pozemních komunikacích a zpevněných plochách</t>
  </si>
  <si>
    <t>57</t>
  </si>
  <si>
    <t>914992006R00</t>
  </si>
  <si>
    <t>Nájem mobilního WC</t>
  </si>
  <si>
    <t>91_</t>
  </si>
  <si>
    <t>9_</t>
  </si>
  <si>
    <t>nájem na 30 dní + doprava</t>
  </si>
  <si>
    <t>58</t>
  </si>
  <si>
    <t>914991006R00</t>
  </si>
  <si>
    <t>Montáž zařízení staveniště</t>
  </si>
  <si>
    <t>59</t>
  </si>
  <si>
    <t>914993006R00</t>
  </si>
  <si>
    <t>Demontáž zařízení staveniště</t>
  </si>
  <si>
    <t>95</t>
  </si>
  <si>
    <t>Různé dokončovací konstrukce a práce na pozemních stavbách</t>
  </si>
  <si>
    <t>60</t>
  </si>
  <si>
    <t>953981107R00</t>
  </si>
  <si>
    <t>Chemické kotvy do betonu, hl. 280 mm, M 30, ampule</t>
  </si>
  <si>
    <t>95_</t>
  </si>
  <si>
    <t>96</t>
  </si>
  <si>
    <t>Bourání konstrukcí</t>
  </si>
  <si>
    <t>61</t>
  </si>
  <si>
    <t>960111221R00</t>
  </si>
  <si>
    <t>Bourání konstrukcí z dílců prefa. betonových a ŽB</t>
  </si>
  <si>
    <t>96_</t>
  </si>
  <si>
    <t>962100012RA0</t>
  </si>
  <si>
    <t>Bourání nadzákladového zdiva smíšeného</t>
  </si>
  <si>
    <t>961100015RA0</t>
  </si>
  <si>
    <t>Bourání základů z betonu prostého</t>
  </si>
  <si>
    <t>97</t>
  </si>
  <si>
    <t>Prorážení otvorů a ostatní bourací práce</t>
  </si>
  <si>
    <t>64</t>
  </si>
  <si>
    <t>979100013RA0</t>
  </si>
  <si>
    <t>Odvoz suti a vyb.hmot do 15 km, vnitrost. 15 m</t>
  </si>
  <si>
    <t>97_</t>
  </si>
  <si>
    <t>H01</t>
  </si>
  <si>
    <t>Budovy občanské výstavby</t>
  </si>
  <si>
    <t>65</t>
  </si>
  <si>
    <t>998011001R00</t>
  </si>
  <si>
    <t>Přesun hmot pro budovy zděné výšky do 6 m</t>
  </si>
  <si>
    <t>H01_</t>
  </si>
  <si>
    <t>S</t>
  </si>
  <si>
    <t>Přesuny sutí</t>
  </si>
  <si>
    <t>66</t>
  </si>
  <si>
    <t>979990103R00</t>
  </si>
  <si>
    <t>Poplatek za uložení suti - beton, skupina odpadu 170101</t>
  </si>
  <si>
    <t>S_</t>
  </si>
  <si>
    <t>67</t>
  </si>
  <si>
    <t>979999973R00</t>
  </si>
  <si>
    <t>Poplatek za uložení, zemina a kamení, (skup.170504)</t>
  </si>
  <si>
    <t>68</t>
  </si>
  <si>
    <t>979990111R00</t>
  </si>
  <si>
    <t>Poplatek za uložení suti - stavební keramika, skupina odpadu 170103</t>
  </si>
  <si>
    <t>Celkem:</t>
  </si>
  <si>
    <t>Rozpočet - Jen skupiny</t>
  </si>
  <si>
    <t>F</t>
  </si>
  <si>
    <t>Základy, zvláštní zakládání, zpevňování hornin</t>
  </si>
  <si>
    <t>Svislé a kompletní konstrukce</t>
  </si>
  <si>
    <t>Úpravy povrchů a osazování výplní otvorů</t>
  </si>
  <si>
    <t>71</t>
  </si>
  <si>
    <t>Izolace</t>
  </si>
  <si>
    <t>76</t>
  </si>
  <si>
    <t>Konstrukce</t>
  </si>
  <si>
    <t>77</t>
  </si>
  <si>
    <t>Podlahy</t>
  </si>
  <si>
    <t>78</t>
  </si>
  <si>
    <t>Dokončovací práce</t>
  </si>
  <si>
    <t>Dokončovací práce, demolice</t>
  </si>
  <si>
    <t>Rozpočet - Jen podskupiny</t>
  </si>
  <si>
    <t>Krycí list rozpočtu</t>
  </si>
  <si>
    <t>IČ/DIČ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</si>
  <si>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</si>
  <si>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</si>
  <si>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</si>
  <si>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</si>
  <si>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</si>
  <si>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</si>
  <si>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</si>
  <si>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</si>
  <si>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</si>
  <si>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</si>
  <si>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</si>
  <si>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</si>
  <si>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</si>
  <si>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</si>
  <si>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</si>
  <si>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</si>
  <si>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</si>
  <si>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</si>
  <si>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</si>
  <si>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</si>
  <si>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</si>
  <si>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</si>
  <si>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</si>
  <si>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</si>
  <si>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</si>
  <si>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</si>
  <si>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</si>
  <si>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</si>
  <si>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</si>
  <si>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</si>
  <si>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</si>
  <si>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</si>
  <si>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</si>
  <si>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</si>
  <si>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</si>
  <si>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</si>
  <si>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Datum, razítko a podpis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</si>
</sst>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18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  <font>
      <i/>
      <sz val="8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24"/>
      <color rgb="FF000000"/>
      <name val="Arial"/>
    </font>
    <font>
      <b/>
      <sz val="18"/>
      <color rgb="FF000000"/>
      <name val="Arial"/>
    </font>
    <font>
      <b/>
      <sz val="20"/>
      <color rgb="FF000000"/>
      <name val="Arial"/>
    </font>
    <font>
      <b/>
      <sz val="11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</fills>
  <borders count="3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94">
    <xf numFmtId="4" fontId="0" fillId="0" borderId="0" xfId="0" applyNumberFormat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right" vertical="center"/>
    </xf>
    <xf numFmtId="49" fontId="0" fillId="0" borderId="4" xfId="0" applyNumberForma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center"/>
    </xf>
    <xf numFmtId="49" fontId="2" fillId="2" borderId="0" xfId="0" applyNumberFormat="1" applyFont="1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49" fontId="3" fillId="0" borderId="0" xfId="0" applyNumberFormat="1" applyFont="1" applyAlignment="1">
      <alignment vertical="top" wrapText="1"/>
    </xf>
    <xf numFmtId="49" fontId="2" fillId="0" borderId="4" xfId="0" applyNumberFormat="1" applyFont="1" applyBorder="1" applyAlignment="1">
      <alignment horizontal="right" vertical="center"/>
    </xf>
    <xf numFmtId="49" fontId="2" fillId="0" borderId="4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" fontId="2" fillId="0" borderId="26" xfId="0" applyNumberFormat="1" applyFont="1" applyBorder="1" applyAlignment="1">
      <alignment horizontal="center" vertical="center" wrapText="1"/>
    </xf>
    <xf numFmtId="4" fontId="2" fillId="0" borderId="27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0" fillId="0" borderId="7" xfId="0" applyNumberFormat="1" applyBorder="1" applyAlignment="1">
      <alignment vertical="center"/>
    </xf>
    <xf numFmtId="1" fontId="0" fillId="0" borderId="7" xfId="0" applyNumberFormat="1" applyBorder="1" applyAlignment="1">
      <alignment horizontal="left" vertical="center"/>
    </xf>
    <xf numFmtId="49" fontId="0" fillId="0" borderId="8" xfId="0" applyNumberFormat="1" applyBorder="1" applyAlignment="1">
      <alignment vertical="center"/>
    </xf>
    <xf numFmtId="4" fontId="5" fillId="0" borderId="28" xfId="0" applyNumberFormat="1" applyFont="1" applyBorder="1" applyAlignment="1">
      <alignment vertical="center"/>
    </xf>
    <xf numFmtId="4" fontId="5" fillId="0" borderId="29" xfId="0" applyNumberFormat="1" applyFont="1" applyBorder="1" applyAlignment="1">
      <alignment vertical="center"/>
    </xf>
    <xf numFmtId="4" fontId="5" fillId="0" borderId="30" xfId="0" applyNumberFormat="1" applyFont="1" applyBorder="1" applyAlignment="1">
      <alignment vertical="center"/>
    </xf>
    <xf numFmtId="4" fontId="6" fillId="2" borderId="29" xfId="0" applyNumberFormat="1" applyFont="1" applyFill="1" applyBorder="1" applyAlignment="1">
      <alignment vertical="center"/>
    </xf>
    <xf numFmtId="4" fontId="6" fillId="0" borderId="0" xfId="0" applyNumberFormat="1" applyFont="1" applyAlignment="1">
      <alignment vertical="center"/>
    </xf>
    <xf numFmtId="49" fontId="9" fillId="2" borderId="30" xfId="0" applyNumberFormat="1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vertical="center"/>
    </xf>
    <xf numFmtId="49" fontId="0" fillId="0" borderId="1" xfId="0" applyNumberFormat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0" fillId="0" borderId="7" xfId="0" applyNumberForma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vertical="top" wrapText="1"/>
    </xf>
    <xf numFmtId="4" fontId="2" fillId="0" borderId="4" xfId="0" applyNumberFormat="1" applyFont="1" applyBorder="1" applyAlignment="1">
      <alignment vertical="center"/>
    </xf>
    <xf numFmtId="49" fontId="0" fillId="0" borderId="0" xfId="0" applyNumberFormat="1" applyAlignment="1">
      <alignment horizontal="left" vertical="top" wrapText="1"/>
    </xf>
    <xf numFmtId="4" fontId="0" fillId="0" borderId="0" xfId="0" applyNumberFormat="1" applyAlignment="1">
      <alignment vertical="center"/>
    </xf>
    <xf numFmtId="4" fontId="2" fillId="0" borderId="22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 applyAlignment="1">
      <alignment horizontal="center" vertical="center" wrapText="1"/>
    </xf>
    <xf numFmtId="4" fontId="2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  <xf numFmtId="49" fontId="0" fillId="0" borderId="3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10" fillId="0" borderId="28" xfId="0" applyNumberFormat="1" applyFont="1" applyBorder="1" applyAlignment="1">
      <alignment vertical="center"/>
    </xf>
    <xf numFmtId="49" fontId="6" fillId="0" borderId="29" xfId="0" applyNumberFormat="1" applyFont="1" applyBorder="1" applyAlignment="1">
      <alignment vertical="center"/>
    </xf>
    <xf numFmtId="4" fontId="6" fillId="0" borderId="30" xfId="0" applyNumberFormat="1" applyFont="1" applyBorder="1" applyAlignment="1">
      <alignment horizontal="center" vertical="center"/>
    </xf>
    <xf numFmtId="4" fontId="6" fillId="0" borderId="28" xfId="0" applyNumberFormat="1" applyFont="1" applyBorder="1" applyAlignment="1">
      <alignment vertical="center"/>
    </xf>
    <xf numFmtId="4" fontId="5" fillId="0" borderId="29" xfId="0" applyNumberFormat="1" applyFont="1" applyBorder="1" applyAlignment="1">
      <alignment vertical="center"/>
    </xf>
    <xf numFmtId="4" fontId="6" fillId="0" borderId="29" xfId="0" applyNumberFormat="1" applyFont="1" applyBorder="1" applyAlignment="1">
      <alignment vertical="center"/>
    </xf>
    <xf numFmtId="4" fontId="5" fillId="0" borderId="28" xfId="0" applyNumberFormat="1" applyFont="1" applyBorder="1" applyAlignment="1">
      <alignment vertical="center"/>
    </xf>
    <xf numFmtId="4" fontId="6" fillId="2" borderId="28" xfId="0" applyNumberFormat="1" applyFont="1" applyFill="1" applyBorder="1" applyAlignment="1">
      <alignment vertical="center"/>
    </xf>
    <xf numFmtId="4" fontId="6" fillId="2" borderId="31" xfId="0" applyNumberFormat="1" applyFont="1" applyFill="1" applyBorder="1" applyAlignment="1">
      <alignment vertical="center"/>
    </xf>
    <xf numFmtId="4" fontId="5" fillId="0" borderId="15" xfId="0" applyNumberFormat="1" applyFont="1" applyBorder="1" applyAlignment="1">
      <alignment vertical="center"/>
    </xf>
    <xf numFmtId="4" fontId="5" fillId="0" borderId="13" xfId="0" applyNumberFormat="1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/>
    </xf>
    <xf numFmtId="4" fontId="5" fillId="0" borderId="0" xfId="0" applyNumberFormat="1" applyFont="1" applyAlignment="1">
      <alignment vertical="center"/>
    </xf>
    <xf numFmtId="4" fontId="5" fillId="0" borderId="34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14" xfId="0" applyNumberFormat="1" applyFont="1" applyBorder="1" applyAlignment="1">
      <alignment vertical="center"/>
    </xf>
    <xf numFmtId="4" fontId="5" fillId="0" borderId="22" xfId="0" applyNumberFormat="1" applyFont="1" applyBorder="1" applyAlignment="1">
      <alignment vertical="center"/>
    </xf>
    <xf numFmtId="4" fontId="0" fillId="0" borderId="0" xfId="0" applyNumberFormat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35"/>
  <sheetViews>
    <sheetView tabSelected="1" workbookViewId="0">
      <selection activeCell="A32" sqref="A32:I32"/>
    </sheetView>
  </sheetViews>
  <sheetFormatPr defaultRowHeight="12.75" x14ac:dyDescent="0.2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2.85546875" customWidth="1"/>
    <col min="9" max="9" width="22.85546875" customWidth="1"/>
  </cols>
  <sheetData>
    <row r="1" spans="1:9" ht="30" customHeight="1" x14ac:dyDescent="0.2">
      <c r="A1" s="67" t="s">
        <v>344</v>
      </c>
      <c r="B1" s="37"/>
      <c r="C1" s="37"/>
      <c r="D1" s="37"/>
      <c r="E1" s="37"/>
      <c r="F1" s="37"/>
      <c r="G1" s="37"/>
      <c r="H1" s="37"/>
      <c r="I1" s="37"/>
    </row>
    <row r="2" spans="1:9" ht="25.5" customHeight="1" x14ac:dyDescent="0.2">
      <c r="A2" s="68" t="s">
        <v>1</v>
      </c>
      <c r="B2" s="69"/>
      <c r="C2" s="17" t="s">
        <v>2</v>
      </c>
      <c r="D2" s="23"/>
      <c r="E2" s="23" t="s">
        <v>4</v>
      </c>
      <c r="F2" s="23"/>
      <c r="G2" s="23"/>
      <c r="H2" s="23" t="s">
        <v>345</v>
      </c>
      <c r="I2" s="25"/>
    </row>
    <row r="3" spans="1:9" ht="25.5" customHeight="1" x14ac:dyDescent="0.2">
      <c r="A3" s="70" t="s">
        <v>5</v>
      </c>
      <c r="B3" s="37"/>
      <c r="C3" s="1"/>
      <c r="D3" s="1"/>
      <c r="E3" s="1" t="s">
        <v>8</v>
      </c>
      <c r="F3" s="1"/>
      <c r="G3" s="1"/>
      <c r="H3" s="1" t="s">
        <v>345</v>
      </c>
      <c r="I3" s="26"/>
    </row>
    <row r="4" spans="1:9" ht="25.5" customHeight="1" x14ac:dyDescent="0.2">
      <c r="A4" s="70" t="s">
        <v>9</v>
      </c>
      <c r="B4" s="37"/>
      <c r="C4" s="1"/>
      <c r="D4" s="1"/>
      <c r="E4" s="1" t="s">
        <v>11</v>
      </c>
      <c r="F4" s="1"/>
      <c r="G4" s="1"/>
      <c r="H4" s="1" t="s">
        <v>345</v>
      </c>
      <c r="I4" s="26"/>
    </row>
    <row r="5" spans="1:9" ht="25.5" customHeight="1" x14ac:dyDescent="0.2">
      <c r="A5" s="70" t="s">
        <v>6</v>
      </c>
      <c r="B5" s="37"/>
      <c r="C5" s="1" t="s">
        <v>7</v>
      </c>
      <c r="D5" s="1"/>
      <c r="E5" s="1" t="s">
        <v>10</v>
      </c>
      <c r="F5" s="1"/>
      <c r="G5" s="1"/>
      <c r="H5" s="1" t="s">
        <v>346</v>
      </c>
      <c r="I5" s="27">
        <v>68</v>
      </c>
    </row>
    <row r="6" spans="1:9" ht="25.5" customHeight="1" x14ac:dyDescent="0.2">
      <c r="A6" s="71" t="s">
        <v>12</v>
      </c>
      <c r="B6" s="72"/>
      <c r="C6" s="24"/>
      <c r="D6" s="24"/>
      <c r="E6" s="24" t="s">
        <v>14</v>
      </c>
      <c r="F6" s="24"/>
      <c r="G6" s="24"/>
      <c r="H6" s="24" t="s">
        <v>347</v>
      </c>
      <c r="I6" s="28" t="s">
        <v>7</v>
      </c>
    </row>
    <row r="7" spans="1:9" ht="25.5" customHeight="1" x14ac:dyDescent="0.2">
      <c r="A7" s="73" t="s">
        <v>348</v>
      </c>
      <c r="B7" s="74"/>
      <c r="C7" s="74"/>
      <c r="D7" s="74"/>
      <c r="E7" s="74"/>
      <c r="F7" s="74"/>
      <c r="G7" s="74"/>
      <c r="H7" s="74"/>
      <c r="I7" s="74"/>
    </row>
    <row r="8" spans="1:9" ht="25.5" customHeight="1" x14ac:dyDescent="0.2">
      <c r="A8" s="34" t="s">
        <v>349</v>
      </c>
      <c r="B8" s="75" t="s">
        <v>350</v>
      </c>
      <c r="C8" s="76"/>
      <c r="D8" s="34" t="s">
        <v>351</v>
      </c>
      <c r="E8" s="75" t="s">
        <v>352</v>
      </c>
      <c r="F8" s="76"/>
      <c r="G8" s="34" t="s">
        <v>353</v>
      </c>
      <c r="H8" s="75" t="s">
        <v>354</v>
      </c>
      <c r="I8" s="76"/>
    </row>
    <row r="9" spans="1:9" ht="15" x14ac:dyDescent="0.2">
      <c r="A9" s="77" t="s">
        <v>355</v>
      </c>
      <c r="B9" s="30" t="s">
        <v>356</v>
      </c>
      <c r="C9" s="31">
        <f>SUM('Stavební rozpočet'!R8:R110)</f>
        <v>0</v>
      </c>
      <c r="D9" s="81" t="s">
        <v>357</v>
      </c>
      <c r="E9" s="79"/>
      <c r="F9" s="31"/>
      <c r="G9" s="81" t="s">
        <v>358</v>
      </c>
      <c r="H9" s="79"/>
      <c r="I9" s="31"/>
    </row>
    <row r="10" spans="1:9" ht="15" x14ac:dyDescent="0.2">
      <c r="A10" s="77"/>
      <c r="B10" s="30" t="s">
        <v>27</v>
      </c>
      <c r="C10" s="31">
        <f>SUM('Stavební rozpočet'!S8:S110)</f>
        <v>0</v>
      </c>
      <c r="D10" s="81" t="s">
        <v>359</v>
      </c>
      <c r="E10" s="79"/>
      <c r="F10" s="31"/>
      <c r="G10" s="81" t="s">
        <v>360</v>
      </c>
      <c r="H10" s="79"/>
      <c r="I10" s="31"/>
    </row>
    <row r="11" spans="1:9" ht="15" x14ac:dyDescent="0.2">
      <c r="A11" s="77" t="s">
        <v>361</v>
      </c>
      <c r="B11" s="30" t="s">
        <v>356</v>
      </c>
      <c r="C11" s="31">
        <f>SUM('Stavební rozpočet'!T8:T110)</f>
        <v>0</v>
      </c>
      <c r="D11" s="81" t="s">
        <v>362</v>
      </c>
      <c r="E11" s="79"/>
      <c r="F11" s="31"/>
      <c r="G11" s="81" t="s">
        <v>363</v>
      </c>
      <c r="H11" s="79"/>
      <c r="I11" s="31"/>
    </row>
    <row r="12" spans="1:9" ht="15" x14ac:dyDescent="0.2">
      <c r="A12" s="77"/>
      <c r="B12" s="30" t="s">
        <v>27</v>
      </c>
      <c r="C12" s="31">
        <f>SUM('Stavební rozpočet'!U8:U110)</f>
        <v>0</v>
      </c>
      <c r="D12" s="81"/>
      <c r="E12" s="79"/>
      <c r="F12" s="31"/>
      <c r="G12" s="81" t="s">
        <v>364</v>
      </c>
      <c r="H12" s="79"/>
      <c r="I12" s="31"/>
    </row>
    <row r="13" spans="1:9" ht="15" x14ac:dyDescent="0.2">
      <c r="A13" s="77" t="s">
        <v>365</v>
      </c>
      <c r="B13" s="30" t="s">
        <v>356</v>
      </c>
      <c r="C13" s="31">
        <f>SUM('Stavební rozpočet'!V8:V110)</f>
        <v>0</v>
      </c>
      <c r="D13" s="81"/>
      <c r="E13" s="79"/>
      <c r="F13" s="31"/>
      <c r="G13" s="81" t="s">
        <v>366</v>
      </c>
      <c r="H13" s="79"/>
      <c r="I13" s="31"/>
    </row>
    <row r="14" spans="1:9" ht="15" x14ac:dyDescent="0.2">
      <c r="A14" s="77"/>
      <c r="B14" s="30" t="s">
        <v>27</v>
      </c>
      <c r="C14" s="31">
        <f>SUM('Stavební rozpočet'!W8:W110)</f>
        <v>0</v>
      </c>
      <c r="D14" s="81"/>
      <c r="E14" s="79"/>
      <c r="F14" s="31"/>
      <c r="G14" s="81" t="s">
        <v>367</v>
      </c>
      <c r="H14" s="79"/>
      <c r="I14" s="31"/>
    </row>
    <row r="15" spans="1:9" ht="15.75" x14ac:dyDescent="0.2">
      <c r="A15" s="78" t="s">
        <v>368</v>
      </c>
      <c r="B15" s="79"/>
      <c r="C15" s="31">
        <f>SUM('Stavební rozpočet'!X8:X110)</f>
        <v>0</v>
      </c>
      <c r="D15" s="81"/>
      <c r="E15" s="79"/>
      <c r="F15" s="31"/>
      <c r="G15" s="29"/>
      <c r="H15" s="30"/>
      <c r="I15" s="31"/>
    </row>
    <row r="16" spans="1:9" ht="15.75" x14ac:dyDescent="0.2">
      <c r="A16" s="78" t="s">
        <v>369</v>
      </c>
      <c r="B16" s="79"/>
      <c r="C16" s="31">
        <f>SUM('Stavební rozpočet'!P8:P110)</f>
        <v>0</v>
      </c>
      <c r="D16" s="81"/>
      <c r="E16" s="79"/>
      <c r="F16" s="31"/>
      <c r="G16" s="29"/>
      <c r="H16" s="30"/>
      <c r="I16" s="31"/>
    </row>
    <row r="17" spans="1:9" ht="15.75" x14ac:dyDescent="0.2">
      <c r="A17" s="78" t="s">
        <v>370</v>
      </c>
      <c r="B17" s="79"/>
      <c r="C17" s="31">
        <f>SUM(C9:C16)</f>
        <v>0</v>
      </c>
      <c r="D17" s="78" t="s">
        <v>371</v>
      </c>
      <c r="E17" s="80"/>
      <c r="F17" s="31">
        <f>SUM(F9:F16)</f>
        <v>0</v>
      </c>
      <c r="G17" s="78" t="s">
        <v>372</v>
      </c>
      <c r="H17" s="80"/>
      <c r="I17" s="31">
        <f>SUM(I9:I16)</f>
        <v>0</v>
      </c>
    </row>
    <row r="18" spans="1:9" ht="15.75" x14ac:dyDescent="0.2">
      <c r="A18" s="22"/>
      <c r="B18" s="22"/>
      <c r="C18" s="22"/>
      <c r="D18" s="78" t="s">
        <v>373</v>
      </c>
      <c r="E18" s="80"/>
      <c r="F18" s="31"/>
      <c r="G18" s="78" t="s">
        <v>374</v>
      </c>
      <c r="H18" s="80"/>
      <c r="I18" s="31"/>
    </row>
    <row r="19" spans="1:9" ht="15.75" x14ac:dyDescent="0.2">
      <c r="A19" s="22"/>
      <c r="B19" s="22"/>
      <c r="C19" s="22"/>
      <c r="D19" s="22"/>
      <c r="E19" s="22"/>
      <c r="F19" s="22"/>
      <c r="G19" s="33"/>
      <c r="H19" s="33"/>
      <c r="I19" s="22"/>
    </row>
    <row r="20" spans="1:9" ht="15.75" x14ac:dyDescent="0.2">
      <c r="A20" s="22"/>
      <c r="B20" s="22"/>
      <c r="C20" s="22"/>
      <c r="D20" s="22"/>
      <c r="E20" s="22"/>
      <c r="F20" s="22"/>
      <c r="G20" s="33"/>
      <c r="H20" s="33"/>
      <c r="I20" s="22"/>
    </row>
    <row r="21" spans="1:9" ht="15" x14ac:dyDescent="0.2">
      <c r="A21" s="22"/>
      <c r="B21" s="22"/>
      <c r="C21" s="22"/>
      <c r="D21" s="22"/>
      <c r="E21" s="22"/>
      <c r="F21" s="22"/>
      <c r="G21" s="22"/>
      <c r="H21" s="22"/>
      <c r="I21" s="22"/>
    </row>
    <row r="22" spans="1:9" ht="15.75" x14ac:dyDescent="0.2">
      <c r="A22" s="82" t="s">
        <v>375</v>
      </c>
      <c r="B22" s="83"/>
      <c r="C22" s="32">
        <f>SUM('Stavební rozpočet'!Z9:Z110)*(1-C18/100)</f>
        <v>0</v>
      </c>
      <c r="D22" s="22"/>
      <c r="E22" s="22"/>
      <c r="F22" s="22"/>
      <c r="G22" s="22"/>
      <c r="H22" s="22"/>
      <c r="I22" s="22"/>
    </row>
    <row r="23" spans="1:9" ht="15.75" x14ac:dyDescent="0.2">
      <c r="A23" s="82" t="s">
        <v>376</v>
      </c>
      <c r="B23" s="83"/>
      <c r="C23" s="32">
        <f>SUM('Stavební rozpočet'!AA9:AA110)*(1-C18/100)</f>
        <v>0</v>
      </c>
      <c r="D23" s="82" t="s">
        <v>377</v>
      </c>
      <c r="E23" s="83"/>
      <c r="F23" s="32">
        <f>ROUND(C23*(15/100),2)</f>
        <v>0</v>
      </c>
      <c r="G23" s="82" t="s">
        <v>378</v>
      </c>
      <c r="H23" s="83"/>
      <c r="I23" s="32">
        <f>SUM(C22:C24)</f>
        <v>0</v>
      </c>
    </row>
    <row r="24" spans="1:9" ht="15.75" x14ac:dyDescent="0.2">
      <c r="A24" s="82" t="s">
        <v>379</v>
      </c>
      <c r="B24" s="83"/>
      <c r="C24" s="32">
        <f>SUM('Stavební rozpočet'!AB9:AB110)*(1-C18/100)+(F17+I17+F18+I18+I19+I20)</f>
        <v>0</v>
      </c>
      <c r="D24" s="82" t="s">
        <v>380</v>
      </c>
      <c r="E24" s="83"/>
      <c r="F24" s="32">
        <f>ROUND(C24*(21/100),2)</f>
        <v>0</v>
      </c>
      <c r="G24" s="82" t="s">
        <v>381</v>
      </c>
      <c r="H24" s="83"/>
      <c r="I24" s="32">
        <f>F23+F24+I23</f>
        <v>0</v>
      </c>
    </row>
    <row r="25" spans="1:9" ht="15" x14ac:dyDescent="0.2">
      <c r="A25" s="22"/>
      <c r="B25" s="22"/>
      <c r="C25" s="22"/>
      <c r="D25" s="22"/>
      <c r="E25" s="22"/>
      <c r="F25" s="22"/>
      <c r="G25" s="22"/>
      <c r="H25" s="22"/>
      <c r="I25" s="22"/>
    </row>
    <row r="26" spans="1:9" ht="15" x14ac:dyDescent="0.2">
      <c r="A26" s="84" t="s">
        <v>8</v>
      </c>
      <c r="B26" s="85"/>
      <c r="C26" s="86"/>
      <c r="D26" s="84" t="s">
        <v>4</v>
      </c>
      <c r="E26" s="85"/>
      <c r="F26" s="86"/>
      <c r="G26" s="84" t="s">
        <v>11</v>
      </c>
      <c r="H26" s="85"/>
      <c r="I26" s="86"/>
    </row>
    <row r="27" spans="1:9" x14ac:dyDescent="0.2">
      <c r="A27" s="87"/>
      <c r="B27" s="88"/>
      <c r="C27" s="89"/>
      <c r="D27" s="87"/>
      <c r="E27" s="88"/>
      <c r="F27" s="89"/>
      <c r="G27" s="87"/>
      <c r="H27" s="88"/>
      <c r="I27" s="89"/>
    </row>
    <row r="28" spans="1:9" x14ac:dyDescent="0.2">
      <c r="A28" s="87"/>
      <c r="B28" s="88"/>
      <c r="C28" s="89"/>
      <c r="D28" s="87"/>
      <c r="E28" s="88"/>
      <c r="F28" s="89"/>
      <c r="G28" s="87"/>
      <c r="H28" s="88"/>
      <c r="I28" s="89"/>
    </row>
    <row r="29" spans="1:9" x14ac:dyDescent="0.2">
      <c r="A29" s="87"/>
      <c r="B29" s="88"/>
      <c r="C29" s="89"/>
      <c r="D29" s="87"/>
      <c r="E29" s="88"/>
      <c r="F29" s="89"/>
      <c r="G29" s="87"/>
      <c r="H29" s="88"/>
      <c r="I29" s="89"/>
    </row>
    <row r="30" spans="1:9" ht="15" x14ac:dyDescent="0.2">
      <c r="A30" s="90" t="s">
        <v>382</v>
      </c>
      <c r="B30" s="91"/>
      <c r="C30" s="92"/>
      <c r="D30" s="90" t="s">
        <v>382</v>
      </c>
      <c r="E30" s="91"/>
      <c r="F30" s="92"/>
      <c r="G30" s="90" t="s">
        <v>382</v>
      </c>
      <c r="H30" s="91"/>
      <c r="I30" s="92"/>
    </row>
    <row r="31" spans="1:9" ht="15" x14ac:dyDescent="0.2">
      <c r="A31" s="35" t="s">
        <v>55</v>
      </c>
      <c r="B31" s="22"/>
      <c r="C31" s="22"/>
      <c r="D31" s="22"/>
      <c r="E31" s="22"/>
      <c r="F31" s="22"/>
      <c r="G31" s="22"/>
      <c r="H31" s="22"/>
      <c r="I31" s="22"/>
    </row>
    <row r="32" spans="1:9" ht="0" hidden="1" customHeight="1" x14ac:dyDescent="0.2">
      <c r="A32" s="93"/>
      <c r="B32" s="88"/>
      <c r="C32" s="88"/>
      <c r="D32" s="88"/>
      <c r="E32" s="88"/>
      <c r="F32" s="88"/>
      <c r="G32" s="88"/>
      <c r="H32" s="88"/>
      <c r="I32" s="88"/>
    </row>
    <row r="33" spans="1:9" ht="15" x14ac:dyDescent="0.2">
      <c r="A33" s="22"/>
      <c r="B33" s="22"/>
      <c r="C33" s="22"/>
      <c r="D33" s="22"/>
      <c r="E33" s="22"/>
      <c r="F33" s="22"/>
      <c r="G33" s="22"/>
      <c r="H33" s="22"/>
      <c r="I33" s="22"/>
    </row>
    <row r="34" spans="1:9" ht="15" x14ac:dyDescent="0.2">
      <c r="A34" s="22"/>
      <c r="B34" s="22"/>
      <c r="C34" s="22"/>
      <c r="D34" s="22"/>
      <c r="E34" s="22"/>
      <c r="F34" s="22"/>
      <c r="G34" s="22"/>
      <c r="H34" s="22"/>
      <c r="I34" s="22"/>
    </row>
    <row r="35" spans="1:9" ht="15" x14ac:dyDescent="0.2">
      <c r="A35" s="22"/>
      <c r="B35" s="22"/>
      <c r="C35" s="22"/>
      <c r="D35" s="22"/>
      <c r="E35" s="22"/>
      <c r="F35" s="22"/>
      <c r="G35" s="22"/>
      <c r="H35" s="22"/>
      <c r="I35" s="22"/>
    </row>
  </sheetData>
  <sheetProtection formatCells="0" formatColumns="0" formatRows="0" insertColumns="0" insertRows="0" insertHyperlinks="0" deleteColumns="0" deleteRows="0" sort="0" autoFilter="0" pivotTables="0"/>
  <mergeCells count="51">
    <mergeCell ref="A32:I32"/>
    <mergeCell ref="D9:E9"/>
    <mergeCell ref="D10:E10"/>
    <mergeCell ref="D11:E11"/>
    <mergeCell ref="D12:E12"/>
    <mergeCell ref="D13:E13"/>
    <mergeCell ref="D14:E14"/>
    <mergeCell ref="D15:E15"/>
    <mergeCell ref="D16:E16"/>
    <mergeCell ref="G23:H23"/>
    <mergeCell ref="G24:H24"/>
    <mergeCell ref="A26:C26"/>
    <mergeCell ref="A27:C29"/>
    <mergeCell ref="A30:C30"/>
    <mergeCell ref="D26:F26"/>
    <mergeCell ref="D27:F29"/>
    <mergeCell ref="D30:F30"/>
    <mergeCell ref="G26:I26"/>
    <mergeCell ref="G27:I29"/>
    <mergeCell ref="G30:I30"/>
    <mergeCell ref="A22:B22"/>
    <mergeCell ref="A23:B23"/>
    <mergeCell ref="A24:B24"/>
    <mergeCell ref="D23:E23"/>
    <mergeCell ref="D24:E24"/>
    <mergeCell ref="D18:E18"/>
    <mergeCell ref="H8:I8"/>
    <mergeCell ref="G9:H9"/>
    <mergeCell ref="G10:H10"/>
    <mergeCell ref="G11:H11"/>
    <mergeCell ref="G12:H12"/>
    <mergeCell ref="G13:H13"/>
    <mergeCell ref="G14:H14"/>
    <mergeCell ref="G17:H17"/>
    <mergeCell ref="G18:H18"/>
    <mergeCell ref="A13:A14"/>
    <mergeCell ref="A15:B15"/>
    <mergeCell ref="A16:B16"/>
    <mergeCell ref="A17:B17"/>
    <mergeCell ref="E8:F8"/>
    <mergeCell ref="D17:E17"/>
    <mergeCell ref="A6:B6"/>
    <mergeCell ref="A7:I7"/>
    <mergeCell ref="B8:C8"/>
    <mergeCell ref="A9:A10"/>
    <mergeCell ref="A11:A12"/>
    <mergeCell ref="A1:I1"/>
    <mergeCell ref="A2:B2"/>
    <mergeCell ref="A3:B3"/>
    <mergeCell ref="A4:B4"/>
    <mergeCell ref="A5:B5"/>
  </mergeCells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113"/>
  <sheetViews>
    <sheetView workbookViewId="0">
      <selection activeCell="H9" sqref="H9"/>
    </sheetView>
  </sheetViews>
  <sheetFormatPr defaultColWidth="12.140625" defaultRowHeight="12.75" x14ac:dyDescent="0.2"/>
  <cols>
    <col min="1" max="1" width="3.7109375" style="2" customWidth="1"/>
    <col min="2" max="2" width="6.85546875" style="1" customWidth="1"/>
    <col min="3" max="3" width="13.85546875" style="1" customWidth="1"/>
    <col min="4" max="4" width="54.28515625" customWidth="1"/>
    <col min="5" max="5" width="4.28515625" customWidth="1"/>
    <col min="6" max="6" width="12.85546875" customWidth="1"/>
    <col min="7" max="7" width="12" customWidth="1"/>
    <col min="8" max="10" width="14.28515625" customWidth="1"/>
    <col min="11" max="13" width="11.7109375" customWidth="1"/>
    <col min="14" max="48" width="9.140625" hidden="1" customWidth="1"/>
  </cols>
  <sheetData>
    <row r="1" spans="1:43" ht="25.5" customHeight="1" x14ac:dyDescent="0.2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43" ht="25.5" customHeight="1" x14ac:dyDescent="0.2">
      <c r="A2" s="38" t="s">
        <v>1</v>
      </c>
      <c r="B2" s="39"/>
      <c r="C2" s="39"/>
      <c r="D2" s="4" t="s">
        <v>2</v>
      </c>
      <c r="E2" s="39" t="s">
        <v>3</v>
      </c>
      <c r="F2" s="39"/>
      <c r="G2" s="39"/>
      <c r="H2" s="39"/>
      <c r="I2" s="3" t="s">
        <v>4</v>
      </c>
      <c r="J2" s="39"/>
      <c r="K2" s="39"/>
      <c r="L2" s="39"/>
      <c r="M2" s="44"/>
    </row>
    <row r="3" spans="1:43" ht="25.5" customHeight="1" x14ac:dyDescent="0.2">
      <c r="A3" s="40" t="s">
        <v>5</v>
      </c>
      <c r="B3" s="41"/>
      <c r="C3" s="41"/>
      <c r="D3" s="5"/>
      <c r="E3" s="41" t="s">
        <v>6</v>
      </c>
      <c r="F3" s="41"/>
      <c r="G3" s="41" t="s">
        <v>7</v>
      </c>
      <c r="H3" s="41"/>
      <c r="I3" s="5" t="s">
        <v>8</v>
      </c>
      <c r="J3" s="41"/>
      <c r="K3" s="41"/>
      <c r="L3" s="41"/>
      <c r="M3" s="45"/>
    </row>
    <row r="4" spans="1:43" ht="25.5" customHeight="1" x14ac:dyDescent="0.2">
      <c r="A4" s="40" t="s">
        <v>9</v>
      </c>
      <c r="B4" s="41"/>
      <c r="C4" s="41"/>
      <c r="D4" s="5"/>
      <c r="E4" s="41" t="s">
        <v>10</v>
      </c>
      <c r="F4" s="41"/>
      <c r="G4" s="41"/>
      <c r="H4" s="41"/>
      <c r="I4" s="5" t="s">
        <v>11</v>
      </c>
      <c r="J4" s="41"/>
      <c r="K4" s="41"/>
      <c r="L4" s="41"/>
      <c r="M4" s="45"/>
    </row>
    <row r="5" spans="1:43" ht="25.5" customHeight="1" x14ac:dyDescent="0.2">
      <c r="A5" s="42" t="s">
        <v>12</v>
      </c>
      <c r="B5" s="43"/>
      <c r="C5" s="43"/>
      <c r="D5" s="6"/>
      <c r="E5" s="43" t="s">
        <v>13</v>
      </c>
      <c r="F5" s="43"/>
      <c r="G5" s="43" t="s">
        <v>7</v>
      </c>
      <c r="H5" s="43"/>
      <c r="I5" s="6" t="s">
        <v>14</v>
      </c>
      <c r="J5" s="43"/>
      <c r="K5" s="43"/>
      <c r="L5" s="43"/>
      <c r="M5" s="46"/>
    </row>
    <row r="6" spans="1:43" x14ac:dyDescent="0.2">
      <c r="A6" s="47" t="s">
        <v>15</v>
      </c>
      <c r="B6" s="49" t="s">
        <v>16</v>
      </c>
      <c r="C6" s="49" t="s">
        <v>17</v>
      </c>
      <c r="D6" s="7" t="s">
        <v>18</v>
      </c>
      <c r="E6" s="51" t="s">
        <v>19</v>
      </c>
      <c r="F6" s="51" t="s">
        <v>20</v>
      </c>
      <c r="G6" s="53" t="s">
        <v>21</v>
      </c>
      <c r="H6" s="55" t="s">
        <v>22</v>
      </c>
      <c r="I6" s="53"/>
      <c r="J6" s="56"/>
      <c r="K6" s="55" t="s">
        <v>23</v>
      </c>
      <c r="L6" s="56"/>
      <c r="M6" s="57" t="s">
        <v>24</v>
      </c>
    </row>
    <row r="7" spans="1:43" x14ac:dyDescent="0.2">
      <c r="A7" s="48"/>
      <c r="B7" s="50"/>
      <c r="C7" s="50"/>
      <c r="D7" s="8" t="s">
        <v>25</v>
      </c>
      <c r="E7" s="52"/>
      <c r="F7" s="52"/>
      <c r="G7" s="54"/>
      <c r="H7" s="9" t="s">
        <v>26</v>
      </c>
      <c r="I7" s="10" t="s">
        <v>27</v>
      </c>
      <c r="J7" s="11" t="s">
        <v>28</v>
      </c>
      <c r="K7" s="9" t="s">
        <v>29</v>
      </c>
      <c r="L7" s="11" t="s">
        <v>28</v>
      </c>
      <c r="M7" s="58"/>
      <c r="P7" s="12" t="s">
        <v>30</v>
      </c>
      <c r="Q7" s="12" t="s">
        <v>31</v>
      </c>
      <c r="R7" s="12" t="s">
        <v>32</v>
      </c>
      <c r="S7" s="12" t="s">
        <v>33</v>
      </c>
      <c r="T7" s="12" t="s">
        <v>34</v>
      </c>
      <c r="U7" s="12" t="s">
        <v>35</v>
      </c>
      <c r="V7" s="12" t="s">
        <v>36</v>
      </c>
      <c r="W7" s="12" t="s">
        <v>37</v>
      </c>
      <c r="X7" s="12" t="s">
        <v>38</v>
      </c>
    </row>
    <row r="8" spans="1:43" x14ac:dyDescent="0.2">
      <c r="A8" s="13"/>
      <c r="B8" s="14"/>
      <c r="C8" s="14" t="s">
        <v>39</v>
      </c>
      <c r="D8" s="12" t="s">
        <v>40</v>
      </c>
      <c r="E8" s="12"/>
      <c r="F8" s="12"/>
      <c r="G8" s="12"/>
      <c r="H8" s="12">
        <f>SUM(H9:H9)</f>
        <v>0</v>
      </c>
      <c r="I8" s="12">
        <f>SUM(I9:I9)</f>
        <v>0</v>
      </c>
      <c r="J8" s="12">
        <f>H8+I8</f>
        <v>0</v>
      </c>
      <c r="K8" s="12"/>
      <c r="L8" s="12">
        <f>SUM(L9:L9)</f>
        <v>0</v>
      </c>
      <c r="M8" s="12"/>
      <c r="P8" s="12">
        <f>IF(Q8="PR",J8,SUM(O9:O9))</f>
        <v>0</v>
      </c>
      <c r="Q8" s="12" t="s">
        <v>41</v>
      </c>
      <c r="R8" s="12">
        <f>IF(Q8="HS",H8,0)</f>
        <v>0</v>
      </c>
      <c r="S8" s="12">
        <f>IF(Q8="HS",I8-P8,0)</f>
        <v>0</v>
      </c>
      <c r="T8" s="12">
        <f>IF(Q8="PS",H8,0)</f>
        <v>0</v>
      </c>
      <c r="U8" s="12">
        <f>IF(Q8="PS",I8-P8,0)</f>
        <v>0</v>
      </c>
      <c r="V8" s="12">
        <f>IF(Q8="MP",H8,0)</f>
        <v>0</v>
      </c>
      <c r="W8" s="12">
        <f>IF(Q8="MP",I8-P8,0)</f>
        <v>0</v>
      </c>
      <c r="X8" s="12">
        <f>IF(Q8="OM",H8,0)</f>
        <v>0</v>
      </c>
      <c r="Y8" s="12">
        <v>1</v>
      </c>
      <c r="AI8">
        <f>SUM(Z9:Z9)</f>
        <v>0</v>
      </c>
      <c r="AJ8">
        <f>SUM(AA9:AA9)</f>
        <v>0</v>
      </c>
      <c r="AK8">
        <f>SUM(AB9:AB9)</f>
        <v>0</v>
      </c>
    </row>
    <row r="9" spans="1:43" x14ac:dyDescent="0.2">
      <c r="A9" s="2" t="s">
        <v>39</v>
      </c>
      <c r="C9" s="1" t="s">
        <v>42</v>
      </c>
      <c r="D9" t="s">
        <v>43</v>
      </c>
      <c r="E9" t="s">
        <v>44</v>
      </c>
      <c r="F9">
        <v>4</v>
      </c>
      <c r="G9">
        <v>0</v>
      </c>
      <c r="H9">
        <f>F9*AE9</f>
        <v>0</v>
      </c>
      <c r="I9">
        <f>J9-H9</f>
        <v>0</v>
      </c>
      <c r="J9">
        <f>F9*G9</f>
        <v>0</v>
      </c>
      <c r="K9">
        <v>0</v>
      </c>
      <c r="L9">
        <f>F9*K9</f>
        <v>0</v>
      </c>
      <c r="M9" t="s">
        <v>45</v>
      </c>
      <c r="N9">
        <v>1</v>
      </c>
      <c r="O9">
        <f>IF(N9=5,I9,0)</f>
        <v>0</v>
      </c>
      <c r="Z9">
        <f>IF(AD9=0,J9,0)</f>
        <v>0</v>
      </c>
      <c r="AA9">
        <f>IF(AD9=15,J9,0)</f>
        <v>0</v>
      </c>
      <c r="AB9">
        <f>IF(AD9=21,J9,0)</f>
        <v>0</v>
      </c>
      <c r="AD9">
        <v>21</v>
      </c>
      <c r="AE9">
        <f>G9*AG9</f>
        <v>0</v>
      </c>
      <c r="AF9">
        <f>G9*(1-AG9)</f>
        <v>0</v>
      </c>
      <c r="AG9">
        <v>0</v>
      </c>
      <c r="AM9">
        <f>F9*AE9</f>
        <v>0</v>
      </c>
      <c r="AN9">
        <f>F9*AF9</f>
        <v>0</v>
      </c>
      <c r="AO9" t="s">
        <v>46</v>
      </c>
      <c r="AP9" t="s">
        <v>46</v>
      </c>
      <c r="AQ9" s="12" t="s">
        <v>47</v>
      </c>
    </row>
    <row r="10" spans="1:43" x14ac:dyDescent="0.2">
      <c r="A10" s="13"/>
      <c r="B10" s="14"/>
      <c r="C10" s="14" t="s">
        <v>48</v>
      </c>
      <c r="D10" s="12" t="s">
        <v>49</v>
      </c>
      <c r="E10" s="12"/>
      <c r="F10" s="12"/>
      <c r="G10" s="12"/>
      <c r="H10" s="12">
        <f>SUM(H11:H11)</f>
        <v>0</v>
      </c>
      <c r="I10" s="12">
        <f>SUM(I11:I11)</f>
        <v>0</v>
      </c>
      <c r="J10" s="12">
        <f>H10+I10</f>
        <v>0</v>
      </c>
      <c r="K10" s="12"/>
      <c r="L10" s="12">
        <f>SUM(L11:L11)</f>
        <v>3.5100000000000002</v>
      </c>
      <c r="M10" s="12"/>
      <c r="P10" s="12">
        <f>IF(Q10="PR",J10,SUM(O11:O11))</f>
        <v>0</v>
      </c>
      <c r="Q10" s="12" t="s">
        <v>41</v>
      </c>
      <c r="R10" s="12">
        <f>IF(Q10="HS",H10,0)</f>
        <v>0</v>
      </c>
      <c r="S10" s="12">
        <f>IF(Q10="HS",I10-P10,0)</f>
        <v>0</v>
      </c>
      <c r="T10" s="12">
        <f>IF(Q10="PS",H10,0)</f>
        <v>0</v>
      </c>
      <c r="U10" s="12">
        <f>IF(Q10="PS",I10-P10,0)</f>
        <v>0</v>
      </c>
      <c r="V10" s="12">
        <f>IF(Q10="MP",H10,0)</f>
        <v>0</v>
      </c>
      <c r="W10" s="12">
        <f>IF(Q10="MP",I10-P10,0)</f>
        <v>0</v>
      </c>
      <c r="X10" s="12">
        <f>IF(Q10="OM",H10,0)</f>
        <v>0</v>
      </c>
      <c r="Y10" s="12">
        <v>11</v>
      </c>
      <c r="AI10">
        <f>SUM(Z11:Z11)</f>
        <v>0</v>
      </c>
      <c r="AJ10">
        <f>SUM(AA11:AA11)</f>
        <v>0</v>
      </c>
      <c r="AK10">
        <f>SUM(AB11:AB11)</f>
        <v>0</v>
      </c>
    </row>
    <row r="11" spans="1:43" x14ac:dyDescent="0.2">
      <c r="A11" s="2" t="s">
        <v>50</v>
      </c>
      <c r="C11" s="1" t="s">
        <v>51</v>
      </c>
      <c r="D11" t="s">
        <v>52</v>
      </c>
      <c r="E11" t="s">
        <v>53</v>
      </c>
      <c r="F11">
        <v>2.7</v>
      </c>
      <c r="G11">
        <v>0</v>
      </c>
      <c r="H11">
        <f>F11*AE11</f>
        <v>0</v>
      </c>
      <c r="I11">
        <f>J11-H11</f>
        <v>0</v>
      </c>
      <c r="J11">
        <f>F11*G11</f>
        <v>0</v>
      </c>
      <c r="K11">
        <v>1.3</v>
      </c>
      <c r="L11">
        <f>F11*K11</f>
        <v>3.5100000000000002</v>
      </c>
      <c r="M11" t="s">
        <v>45</v>
      </c>
      <c r="N11">
        <v>1</v>
      </c>
      <c r="O11">
        <f>IF(N11=5,I11,0)</f>
        <v>0</v>
      </c>
      <c r="Z11">
        <f>IF(AD11=0,J11,0)</f>
        <v>0</v>
      </c>
      <c r="AA11">
        <f>IF(AD11=15,J11,0)</f>
        <v>0</v>
      </c>
      <c r="AB11">
        <f>IF(AD11=21,J11,0)</f>
        <v>0</v>
      </c>
      <c r="AD11">
        <v>21</v>
      </c>
      <c r="AE11">
        <f>G11*AG11</f>
        <v>0</v>
      </c>
      <c r="AF11">
        <f>G11*(1-AG11)</f>
        <v>0</v>
      </c>
      <c r="AG11">
        <v>0</v>
      </c>
      <c r="AM11">
        <f>F11*AE11</f>
        <v>0</v>
      </c>
      <c r="AN11">
        <f>F11*AF11</f>
        <v>0</v>
      </c>
      <c r="AO11" t="s">
        <v>54</v>
      </c>
      <c r="AP11" t="s">
        <v>46</v>
      </c>
      <c r="AQ11" s="12" t="s">
        <v>47</v>
      </c>
    </row>
    <row r="12" spans="1:43" ht="12.75" customHeight="1" x14ac:dyDescent="0.2">
      <c r="C12" s="15" t="s">
        <v>55</v>
      </c>
      <c r="D12" s="59" t="s">
        <v>56</v>
      </c>
      <c r="E12" s="59"/>
      <c r="F12" s="59"/>
      <c r="G12" s="59"/>
      <c r="H12" s="59"/>
      <c r="I12" s="59"/>
      <c r="J12" s="59"/>
      <c r="K12" s="59"/>
      <c r="L12" s="59"/>
      <c r="M12" s="59"/>
    </row>
    <row r="13" spans="1:43" x14ac:dyDescent="0.2">
      <c r="A13" s="13"/>
      <c r="B13" s="14"/>
      <c r="C13" s="14" t="s">
        <v>57</v>
      </c>
      <c r="D13" s="12" t="s">
        <v>58</v>
      </c>
      <c r="E13" s="12"/>
      <c r="F13" s="12"/>
      <c r="G13" s="12"/>
      <c r="H13" s="12">
        <f>SUM(H14:H15)</f>
        <v>0</v>
      </c>
      <c r="I13" s="12">
        <f>SUM(I14:I15)</f>
        <v>0</v>
      </c>
      <c r="J13" s="12">
        <f>H13+I13</f>
        <v>0</v>
      </c>
      <c r="K13" s="12"/>
      <c r="L13" s="12">
        <f>SUM(L14:L15)</f>
        <v>0</v>
      </c>
      <c r="M13" s="12"/>
      <c r="P13" s="12">
        <f>IF(Q13="PR",J13,SUM(O14:O15))</f>
        <v>0</v>
      </c>
      <c r="Q13" s="12" t="s">
        <v>41</v>
      </c>
      <c r="R13" s="12">
        <f>IF(Q13="HS",H13,0)</f>
        <v>0</v>
      </c>
      <c r="S13" s="12">
        <f>IF(Q13="HS",I13-P13,0)</f>
        <v>0</v>
      </c>
      <c r="T13" s="12">
        <f>IF(Q13="PS",H13,0)</f>
        <v>0</v>
      </c>
      <c r="U13" s="12">
        <f>IF(Q13="PS",I13-P13,0)</f>
        <v>0</v>
      </c>
      <c r="V13" s="12">
        <f>IF(Q13="MP",H13,0)</f>
        <v>0</v>
      </c>
      <c r="W13" s="12">
        <f>IF(Q13="MP",I13-P13,0)</f>
        <v>0</v>
      </c>
      <c r="X13" s="12">
        <f>IF(Q13="OM",H13,0)</f>
        <v>0</v>
      </c>
      <c r="Y13" s="12">
        <v>13</v>
      </c>
      <c r="AI13">
        <f>SUM(Z14:Z15)</f>
        <v>0</v>
      </c>
      <c r="AJ13">
        <f>SUM(AA14:AA15)</f>
        <v>0</v>
      </c>
      <c r="AK13">
        <f>SUM(AB14:AB15)</f>
        <v>0</v>
      </c>
    </row>
    <row r="14" spans="1:43" x14ac:dyDescent="0.2">
      <c r="A14" s="2" t="s">
        <v>59</v>
      </c>
      <c r="C14" s="1" t="s">
        <v>60</v>
      </c>
      <c r="D14" t="s">
        <v>61</v>
      </c>
      <c r="E14" t="s">
        <v>53</v>
      </c>
      <c r="F14">
        <v>4</v>
      </c>
      <c r="G14">
        <v>0</v>
      </c>
      <c r="H14">
        <f>F14*AE14</f>
        <v>0</v>
      </c>
      <c r="I14">
        <f>J14-H14</f>
        <v>0</v>
      </c>
      <c r="J14">
        <f>F14*G14</f>
        <v>0</v>
      </c>
      <c r="K14">
        <v>0</v>
      </c>
      <c r="L14">
        <f>F14*K14</f>
        <v>0</v>
      </c>
      <c r="M14" t="s">
        <v>45</v>
      </c>
      <c r="N14">
        <v>1</v>
      </c>
      <c r="O14">
        <f>IF(N14=5,I14,0)</f>
        <v>0</v>
      </c>
      <c r="Z14">
        <f>IF(AD14=0,J14,0)</f>
        <v>0</v>
      </c>
      <c r="AA14">
        <f>IF(AD14=15,J14,0)</f>
        <v>0</v>
      </c>
      <c r="AB14">
        <f>IF(AD14=21,J14,0)</f>
        <v>0</v>
      </c>
      <c r="AD14">
        <v>21</v>
      </c>
      <c r="AE14">
        <f>G14*AG14</f>
        <v>0</v>
      </c>
      <c r="AF14">
        <f>G14*(1-AG14)</f>
        <v>0</v>
      </c>
      <c r="AG14">
        <v>0</v>
      </c>
      <c r="AM14">
        <f>F14*AE14</f>
        <v>0</v>
      </c>
      <c r="AN14">
        <f>F14*AF14</f>
        <v>0</v>
      </c>
      <c r="AO14" t="s">
        <v>62</v>
      </c>
      <c r="AP14" t="s">
        <v>46</v>
      </c>
      <c r="AQ14" s="12" t="s">
        <v>47</v>
      </c>
    </row>
    <row r="15" spans="1:43" x14ac:dyDescent="0.2">
      <c r="A15" s="2" t="s">
        <v>63</v>
      </c>
      <c r="C15" s="1" t="s">
        <v>64</v>
      </c>
      <c r="D15" t="s">
        <v>65</v>
      </c>
      <c r="E15" t="s">
        <v>53</v>
      </c>
      <c r="F15">
        <v>4</v>
      </c>
      <c r="G15">
        <v>0</v>
      </c>
      <c r="H15">
        <f>F15*AE15</f>
        <v>0</v>
      </c>
      <c r="I15">
        <f>J15-H15</f>
        <v>0</v>
      </c>
      <c r="J15">
        <f>F15*G15</f>
        <v>0</v>
      </c>
      <c r="K15">
        <v>0</v>
      </c>
      <c r="L15">
        <f>F15*K15</f>
        <v>0</v>
      </c>
      <c r="M15" t="s">
        <v>45</v>
      </c>
      <c r="N15">
        <v>1</v>
      </c>
      <c r="O15">
        <f>IF(N15=5,I15,0)</f>
        <v>0</v>
      </c>
      <c r="Z15">
        <f>IF(AD15=0,J15,0)</f>
        <v>0</v>
      </c>
      <c r="AA15">
        <f>IF(AD15=15,J15,0)</f>
        <v>0</v>
      </c>
      <c r="AB15">
        <f>IF(AD15=21,J15,0)</f>
        <v>0</v>
      </c>
      <c r="AD15">
        <v>21</v>
      </c>
      <c r="AE15">
        <f>G15*AG15</f>
        <v>0</v>
      </c>
      <c r="AF15">
        <f>G15*(1-AG15)</f>
        <v>0</v>
      </c>
      <c r="AG15">
        <v>0</v>
      </c>
      <c r="AM15">
        <f>F15*AE15</f>
        <v>0</v>
      </c>
      <c r="AN15">
        <f>F15*AF15</f>
        <v>0</v>
      </c>
      <c r="AO15" t="s">
        <v>62</v>
      </c>
      <c r="AP15" t="s">
        <v>46</v>
      </c>
      <c r="AQ15" s="12" t="s">
        <v>47</v>
      </c>
    </row>
    <row r="16" spans="1:43" x14ac:dyDescent="0.2">
      <c r="A16" s="13"/>
      <c r="B16" s="14"/>
      <c r="C16" s="14" t="s">
        <v>66</v>
      </c>
      <c r="D16" s="12" t="s">
        <v>67</v>
      </c>
      <c r="E16" s="12"/>
      <c r="F16" s="12"/>
      <c r="G16" s="12"/>
      <c r="H16" s="12">
        <f>SUM(H17:H19)</f>
        <v>0</v>
      </c>
      <c r="I16" s="12">
        <f>SUM(I17:I19)</f>
        <v>0</v>
      </c>
      <c r="J16" s="12">
        <f>H16+I16</f>
        <v>0</v>
      </c>
      <c r="K16" s="12"/>
      <c r="L16" s="12">
        <f>SUM(L17:L19)</f>
        <v>0</v>
      </c>
      <c r="M16" s="12"/>
      <c r="P16" s="12">
        <f>IF(Q16="PR",J16,SUM(O17:O19))</f>
        <v>0</v>
      </c>
      <c r="Q16" s="12" t="s">
        <v>41</v>
      </c>
      <c r="R16" s="12">
        <f>IF(Q16="HS",H16,0)</f>
        <v>0</v>
      </c>
      <c r="S16" s="12">
        <f>IF(Q16="HS",I16-P16,0)</f>
        <v>0</v>
      </c>
      <c r="T16" s="12">
        <f>IF(Q16="PS",H16,0)</f>
        <v>0</v>
      </c>
      <c r="U16" s="12">
        <f>IF(Q16="PS",I16-P16,0)</f>
        <v>0</v>
      </c>
      <c r="V16" s="12">
        <f>IF(Q16="MP",H16,0)</f>
        <v>0</v>
      </c>
      <c r="W16" s="12">
        <f>IF(Q16="MP",I16-P16,0)</f>
        <v>0</v>
      </c>
      <c r="X16" s="12">
        <f>IF(Q16="OM",H16,0)</f>
        <v>0</v>
      </c>
      <c r="Y16" s="12">
        <v>16</v>
      </c>
      <c r="AI16">
        <f>SUM(Z17:Z19)</f>
        <v>0</v>
      </c>
      <c r="AJ16">
        <f>SUM(AA17:AA19)</f>
        <v>0</v>
      </c>
      <c r="AK16">
        <f>SUM(AB17:AB19)</f>
        <v>0</v>
      </c>
    </row>
    <row r="17" spans="1:43" x14ac:dyDescent="0.2">
      <c r="A17" s="2" t="s">
        <v>68</v>
      </c>
      <c r="C17" s="1" t="s">
        <v>69</v>
      </c>
      <c r="D17" t="s">
        <v>70</v>
      </c>
      <c r="E17" t="s">
        <v>53</v>
      </c>
      <c r="F17">
        <v>4</v>
      </c>
      <c r="G17">
        <v>0</v>
      </c>
      <c r="H17">
        <f>F17*AE17</f>
        <v>0</v>
      </c>
      <c r="I17">
        <f>J17-H17</f>
        <v>0</v>
      </c>
      <c r="J17">
        <f>F17*G17</f>
        <v>0</v>
      </c>
      <c r="K17">
        <v>0</v>
      </c>
      <c r="L17">
        <f>F17*K17</f>
        <v>0</v>
      </c>
      <c r="M17" t="s">
        <v>45</v>
      </c>
      <c r="N17">
        <v>1</v>
      </c>
      <c r="O17">
        <f>IF(N17=5,I17,0)</f>
        <v>0</v>
      </c>
      <c r="Z17">
        <f>IF(AD17=0,J17,0)</f>
        <v>0</v>
      </c>
      <c r="AA17">
        <f>IF(AD17=15,J17,0)</f>
        <v>0</v>
      </c>
      <c r="AB17">
        <f>IF(AD17=21,J17,0)</f>
        <v>0</v>
      </c>
      <c r="AD17">
        <v>21</v>
      </c>
      <c r="AE17">
        <f>G17*AG17</f>
        <v>0</v>
      </c>
      <c r="AF17">
        <f>G17*(1-AG17)</f>
        <v>0</v>
      </c>
      <c r="AG17">
        <v>0</v>
      </c>
      <c r="AM17">
        <f>F17*AE17</f>
        <v>0</v>
      </c>
      <c r="AN17">
        <f>F17*AF17</f>
        <v>0</v>
      </c>
      <c r="AO17" t="s">
        <v>71</v>
      </c>
      <c r="AP17" t="s">
        <v>46</v>
      </c>
      <c r="AQ17" s="12" t="s">
        <v>47</v>
      </c>
    </row>
    <row r="18" spans="1:43" x14ac:dyDescent="0.2">
      <c r="A18" s="2" t="s">
        <v>72</v>
      </c>
      <c r="C18" s="1" t="s">
        <v>73</v>
      </c>
      <c r="D18" t="s">
        <v>74</v>
      </c>
      <c r="E18" t="s">
        <v>53</v>
      </c>
      <c r="F18">
        <v>20</v>
      </c>
      <c r="G18">
        <v>0</v>
      </c>
      <c r="H18">
        <f>F18*AE18</f>
        <v>0</v>
      </c>
      <c r="I18">
        <f>J18-H18</f>
        <v>0</v>
      </c>
      <c r="J18">
        <f>F18*G18</f>
        <v>0</v>
      </c>
      <c r="K18">
        <v>0</v>
      </c>
      <c r="L18">
        <f>F18*K18</f>
        <v>0</v>
      </c>
      <c r="M18" t="s">
        <v>45</v>
      </c>
      <c r="N18">
        <v>1</v>
      </c>
      <c r="O18">
        <f>IF(N18=5,I18,0)</f>
        <v>0</v>
      </c>
      <c r="Z18">
        <f>IF(AD18=0,J18,0)</f>
        <v>0</v>
      </c>
      <c r="AA18">
        <f>IF(AD18=15,J18,0)</f>
        <v>0</v>
      </c>
      <c r="AB18">
        <f>IF(AD18=21,J18,0)</f>
        <v>0</v>
      </c>
      <c r="AD18">
        <v>21</v>
      </c>
      <c r="AE18">
        <f>G18*AG18</f>
        <v>0</v>
      </c>
      <c r="AF18">
        <f>G18*(1-AG18)</f>
        <v>0</v>
      </c>
      <c r="AG18">
        <v>0</v>
      </c>
      <c r="AM18">
        <f>F18*AE18</f>
        <v>0</v>
      </c>
      <c r="AN18">
        <f>F18*AF18</f>
        <v>0</v>
      </c>
      <c r="AO18" t="s">
        <v>71</v>
      </c>
      <c r="AP18" t="s">
        <v>46</v>
      </c>
      <c r="AQ18" s="12" t="s">
        <v>47</v>
      </c>
    </row>
    <row r="19" spans="1:43" x14ac:dyDescent="0.2">
      <c r="A19" s="2" t="s">
        <v>75</v>
      </c>
      <c r="C19" s="1" t="s">
        <v>76</v>
      </c>
      <c r="D19" t="s">
        <v>77</v>
      </c>
      <c r="E19" t="s">
        <v>53</v>
      </c>
      <c r="F19">
        <v>4</v>
      </c>
      <c r="G19">
        <v>0</v>
      </c>
      <c r="H19">
        <f>F19*AE19</f>
        <v>0</v>
      </c>
      <c r="I19">
        <f>J19-H19</f>
        <v>0</v>
      </c>
      <c r="J19">
        <f>F19*G19</f>
        <v>0</v>
      </c>
      <c r="K19">
        <v>0</v>
      </c>
      <c r="L19">
        <f>F19*K19</f>
        <v>0</v>
      </c>
      <c r="M19" t="s">
        <v>45</v>
      </c>
      <c r="N19">
        <v>1</v>
      </c>
      <c r="O19">
        <f>IF(N19=5,I19,0)</f>
        <v>0</v>
      </c>
      <c r="Z19">
        <f>IF(AD19=0,J19,0)</f>
        <v>0</v>
      </c>
      <c r="AA19">
        <f>IF(AD19=15,J19,0)</f>
        <v>0</v>
      </c>
      <c r="AB19">
        <f>IF(AD19=21,J19,0)</f>
        <v>0</v>
      </c>
      <c r="AD19">
        <v>21</v>
      </c>
      <c r="AE19">
        <f>G19*AG19</f>
        <v>0</v>
      </c>
      <c r="AF19">
        <f>G19*(1-AG19)</f>
        <v>0</v>
      </c>
      <c r="AG19">
        <v>0</v>
      </c>
      <c r="AM19">
        <f>F19*AE19</f>
        <v>0</v>
      </c>
      <c r="AN19">
        <f>F19*AF19</f>
        <v>0</v>
      </c>
      <c r="AO19" t="s">
        <v>71</v>
      </c>
      <c r="AP19" t="s">
        <v>46</v>
      </c>
      <c r="AQ19" s="12" t="s">
        <v>47</v>
      </c>
    </row>
    <row r="20" spans="1:43" x14ac:dyDescent="0.2">
      <c r="A20" s="13"/>
      <c r="B20" s="14"/>
      <c r="C20" s="14" t="s">
        <v>78</v>
      </c>
      <c r="D20" s="12" t="s">
        <v>79</v>
      </c>
      <c r="E20" s="12"/>
      <c r="F20" s="12"/>
      <c r="G20" s="12"/>
      <c r="H20" s="12">
        <f>SUM(H21:H25)</f>
        <v>0</v>
      </c>
      <c r="I20" s="12">
        <f>SUM(I21:I25)</f>
        <v>0</v>
      </c>
      <c r="J20" s="12">
        <f>H20+I20</f>
        <v>0</v>
      </c>
      <c r="K20" s="12"/>
      <c r="L20" s="12">
        <f>SUM(L21:L25)</f>
        <v>6.9749999999999996</v>
      </c>
      <c r="M20" s="12"/>
      <c r="P20" s="12">
        <f>IF(Q20="PR",J20,SUM(O21:O25))</f>
        <v>0</v>
      </c>
      <c r="Q20" s="12" t="s">
        <v>41</v>
      </c>
      <c r="R20" s="12">
        <f>IF(Q20="HS",H20,0)</f>
        <v>0</v>
      </c>
      <c r="S20" s="12">
        <f>IF(Q20="HS",I20-P20,0)</f>
        <v>0</v>
      </c>
      <c r="T20" s="12">
        <f>IF(Q20="PS",H20,0)</f>
        <v>0</v>
      </c>
      <c r="U20" s="12">
        <f>IF(Q20="PS",I20-P20,0)</f>
        <v>0</v>
      </c>
      <c r="V20" s="12">
        <f>IF(Q20="MP",H20,0)</f>
        <v>0</v>
      </c>
      <c r="W20" s="12">
        <f>IF(Q20="MP",I20-P20,0)</f>
        <v>0</v>
      </c>
      <c r="X20" s="12">
        <f>IF(Q20="OM",H20,0)</f>
        <v>0</v>
      </c>
      <c r="Y20" s="12">
        <v>17</v>
      </c>
      <c r="AI20">
        <f>SUM(Z21:Z25)</f>
        <v>0</v>
      </c>
      <c r="AJ20">
        <f>SUM(AA21:AA25)</f>
        <v>0</v>
      </c>
      <c r="AK20">
        <f>SUM(AB21:AB25)</f>
        <v>0</v>
      </c>
    </row>
    <row r="21" spans="1:43" x14ac:dyDescent="0.2">
      <c r="A21" s="2" t="s">
        <v>80</v>
      </c>
      <c r="C21" s="1" t="s">
        <v>81</v>
      </c>
      <c r="D21" t="s">
        <v>82</v>
      </c>
      <c r="E21" t="s">
        <v>53</v>
      </c>
      <c r="F21">
        <v>0.4</v>
      </c>
      <c r="G21">
        <v>0</v>
      </c>
      <c r="H21">
        <f>F21*AE21</f>
        <v>0</v>
      </c>
      <c r="I21">
        <f>J21-H21</f>
        <v>0</v>
      </c>
      <c r="J21">
        <f>F21*G21</f>
        <v>0</v>
      </c>
      <c r="K21">
        <v>0</v>
      </c>
      <c r="L21">
        <f>F21*K21</f>
        <v>0</v>
      </c>
      <c r="M21" t="s">
        <v>45</v>
      </c>
      <c r="N21">
        <v>1</v>
      </c>
      <c r="O21">
        <f>IF(N21=5,I21,0)</f>
        <v>0</v>
      </c>
      <c r="Z21">
        <f>IF(AD21=0,J21,0)</f>
        <v>0</v>
      </c>
      <c r="AA21">
        <f>IF(AD21=15,J21,0)</f>
        <v>0</v>
      </c>
      <c r="AB21">
        <f>IF(AD21=21,J21,0)</f>
        <v>0</v>
      </c>
      <c r="AD21">
        <v>21</v>
      </c>
      <c r="AE21">
        <f>G21*AG21</f>
        <v>0</v>
      </c>
      <c r="AF21">
        <f>G21*(1-AG21)</f>
        <v>0</v>
      </c>
      <c r="AG21">
        <v>0</v>
      </c>
      <c r="AM21">
        <f>F21*AE21</f>
        <v>0</v>
      </c>
      <c r="AN21">
        <f>F21*AF21</f>
        <v>0</v>
      </c>
      <c r="AO21" t="s">
        <v>83</v>
      </c>
      <c r="AP21" t="s">
        <v>46</v>
      </c>
      <c r="AQ21" s="12" t="s">
        <v>47</v>
      </c>
    </row>
    <row r="22" spans="1:43" ht="12.75" customHeight="1" x14ac:dyDescent="0.2">
      <c r="C22" s="15" t="s">
        <v>55</v>
      </c>
      <c r="D22" s="59" t="s">
        <v>84</v>
      </c>
      <c r="E22" s="59"/>
      <c r="F22" s="59"/>
      <c r="G22" s="59"/>
      <c r="H22" s="59"/>
      <c r="I22" s="59"/>
      <c r="J22" s="59"/>
      <c r="K22" s="59"/>
      <c r="L22" s="59"/>
      <c r="M22" s="59"/>
    </row>
    <row r="23" spans="1:43" x14ac:dyDescent="0.2">
      <c r="A23" s="2" t="s">
        <v>85</v>
      </c>
      <c r="C23" s="1" t="s">
        <v>86</v>
      </c>
      <c r="D23" t="s">
        <v>87</v>
      </c>
      <c r="E23" t="s">
        <v>88</v>
      </c>
      <c r="F23">
        <v>0.97499999999999998</v>
      </c>
      <c r="G23">
        <v>0</v>
      </c>
      <c r="H23">
        <f>F23*AE23</f>
        <v>0</v>
      </c>
      <c r="I23">
        <f>J23-H23</f>
        <v>0</v>
      </c>
      <c r="J23">
        <f>F23*G23</f>
        <v>0</v>
      </c>
      <c r="K23">
        <v>1</v>
      </c>
      <c r="L23">
        <f>F23*K23</f>
        <v>0.97499999999999998</v>
      </c>
      <c r="M23" t="s">
        <v>45</v>
      </c>
      <c r="N23">
        <v>1</v>
      </c>
      <c r="O23">
        <f>IF(N23=5,I23,0)</f>
        <v>0</v>
      </c>
      <c r="Z23">
        <f>IF(AD23=0,J23,0)</f>
        <v>0</v>
      </c>
      <c r="AA23">
        <f>IF(AD23=15,J23,0)</f>
        <v>0</v>
      </c>
      <c r="AB23">
        <f>IF(AD23=21,J23,0)</f>
        <v>0</v>
      </c>
      <c r="AD23">
        <v>21</v>
      </c>
      <c r="AE23">
        <f>G23*AG23</f>
        <v>0</v>
      </c>
      <c r="AF23">
        <f>G23*(1-AG23)</f>
        <v>0</v>
      </c>
      <c r="AG23">
        <v>1</v>
      </c>
      <c r="AM23">
        <f>F23*AE23</f>
        <v>0</v>
      </c>
      <c r="AN23">
        <f>F23*AF23</f>
        <v>0</v>
      </c>
      <c r="AO23" t="s">
        <v>83</v>
      </c>
      <c r="AP23" t="s">
        <v>46</v>
      </c>
      <c r="AQ23" s="12" t="s">
        <v>47</v>
      </c>
    </row>
    <row r="24" spans="1:43" x14ac:dyDescent="0.2">
      <c r="A24" s="2" t="s">
        <v>89</v>
      </c>
      <c r="C24" s="1" t="s">
        <v>81</v>
      </c>
      <c r="D24" t="s">
        <v>82</v>
      </c>
      <c r="E24" t="s">
        <v>53</v>
      </c>
      <c r="F24">
        <v>1</v>
      </c>
      <c r="G24">
        <v>0</v>
      </c>
      <c r="H24">
        <f>F24*AE24</f>
        <v>0</v>
      </c>
      <c r="I24">
        <f>J24-H24</f>
        <v>0</v>
      </c>
      <c r="J24">
        <f>F24*G24</f>
        <v>0</v>
      </c>
      <c r="K24">
        <v>0</v>
      </c>
      <c r="L24">
        <f>F24*K24</f>
        <v>0</v>
      </c>
      <c r="M24" t="s">
        <v>45</v>
      </c>
      <c r="N24">
        <v>1</v>
      </c>
      <c r="O24">
        <f>IF(N24=5,I24,0)</f>
        <v>0</v>
      </c>
      <c r="Z24">
        <f>IF(AD24=0,J24,0)</f>
        <v>0</v>
      </c>
      <c r="AA24">
        <f>IF(AD24=15,J24,0)</f>
        <v>0</v>
      </c>
      <c r="AB24">
        <f>IF(AD24=21,J24,0)</f>
        <v>0</v>
      </c>
      <c r="AD24">
        <v>21</v>
      </c>
      <c r="AE24">
        <f>G24*AG24</f>
        <v>0</v>
      </c>
      <c r="AF24">
        <f>G24*(1-AG24)</f>
        <v>0</v>
      </c>
      <c r="AG24">
        <v>0</v>
      </c>
      <c r="AM24">
        <f>F24*AE24</f>
        <v>0</v>
      </c>
      <c r="AN24">
        <f>F24*AF24</f>
        <v>0</v>
      </c>
      <c r="AO24" t="s">
        <v>83</v>
      </c>
      <c r="AP24" t="s">
        <v>46</v>
      </c>
      <c r="AQ24" s="12" t="s">
        <v>47</v>
      </c>
    </row>
    <row r="25" spans="1:43" x14ac:dyDescent="0.2">
      <c r="A25" s="2" t="s">
        <v>48</v>
      </c>
      <c r="C25" s="1" t="s">
        <v>90</v>
      </c>
      <c r="D25" t="s">
        <v>91</v>
      </c>
      <c r="E25" t="s">
        <v>88</v>
      </c>
      <c r="F25">
        <v>6</v>
      </c>
      <c r="G25">
        <v>0</v>
      </c>
      <c r="H25">
        <f>F25*AE25</f>
        <v>0</v>
      </c>
      <c r="I25">
        <f>J25-H25</f>
        <v>0</v>
      </c>
      <c r="J25">
        <f>F25*G25</f>
        <v>0</v>
      </c>
      <c r="K25">
        <v>1</v>
      </c>
      <c r="L25">
        <f>F25*K25</f>
        <v>6</v>
      </c>
      <c r="M25" t="s">
        <v>45</v>
      </c>
      <c r="N25">
        <v>1</v>
      </c>
      <c r="O25">
        <f>IF(N25=5,I25,0)</f>
        <v>0</v>
      </c>
      <c r="Z25">
        <f>IF(AD25=0,J25,0)</f>
        <v>0</v>
      </c>
      <c r="AA25">
        <f>IF(AD25=15,J25,0)</f>
        <v>0</v>
      </c>
      <c r="AB25">
        <f>IF(AD25=21,J25,0)</f>
        <v>0</v>
      </c>
      <c r="AD25">
        <v>21</v>
      </c>
      <c r="AE25">
        <f>G25*AG25</f>
        <v>0</v>
      </c>
      <c r="AF25">
        <f>G25*(1-AG25)</f>
        <v>0</v>
      </c>
      <c r="AG25">
        <v>1</v>
      </c>
      <c r="AM25">
        <f>F25*AE25</f>
        <v>0</v>
      </c>
      <c r="AN25">
        <f>F25*AF25</f>
        <v>0</v>
      </c>
      <c r="AO25" t="s">
        <v>83</v>
      </c>
      <c r="AP25" t="s">
        <v>46</v>
      </c>
      <c r="AQ25" s="12" t="s">
        <v>47</v>
      </c>
    </row>
    <row r="26" spans="1:43" x14ac:dyDescent="0.2">
      <c r="A26" s="13"/>
      <c r="B26" s="14"/>
      <c r="C26" s="14" t="s">
        <v>92</v>
      </c>
      <c r="D26" s="12" t="s">
        <v>93</v>
      </c>
      <c r="E26" s="12"/>
      <c r="F26" s="12"/>
      <c r="G26" s="12"/>
      <c r="H26" s="12">
        <f>SUM(H27:H30)</f>
        <v>0</v>
      </c>
      <c r="I26" s="12">
        <f>SUM(I27:I30)</f>
        <v>0</v>
      </c>
      <c r="J26" s="12">
        <f>H26+I26</f>
        <v>0</v>
      </c>
      <c r="K26" s="12"/>
      <c r="L26" s="12">
        <f>SUM(L27:L30)</f>
        <v>1.0007999999999999</v>
      </c>
      <c r="M26" s="12"/>
      <c r="P26" s="12">
        <f>IF(Q26="PR",J26,SUM(O27:O30))</f>
        <v>0</v>
      </c>
      <c r="Q26" s="12" t="s">
        <v>41</v>
      </c>
      <c r="R26" s="12">
        <f>IF(Q26="HS",H26,0)</f>
        <v>0</v>
      </c>
      <c r="S26" s="12">
        <f>IF(Q26="HS",I26-P26,0)</f>
        <v>0</v>
      </c>
      <c r="T26" s="12">
        <f>IF(Q26="PS",H26,0)</f>
        <v>0</v>
      </c>
      <c r="U26" s="12">
        <f>IF(Q26="PS",I26-P26,0)</f>
        <v>0</v>
      </c>
      <c r="V26" s="12">
        <f>IF(Q26="MP",H26,0)</f>
        <v>0</v>
      </c>
      <c r="W26" s="12">
        <f>IF(Q26="MP",I26-P26,0)</f>
        <v>0</v>
      </c>
      <c r="X26" s="12">
        <f>IF(Q26="OM",H26,0)</f>
        <v>0</v>
      </c>
      <c r="Y26" s="12">
        <v>18</v>
      </c>
      <c r="AI26">
        <f>SUM(Z27:Z30)</f>
        <v>0</v>
      </c>
      <c r="AJ26">
        <f>SUM(AA27:AA30)</f>
        <v>0</v>
      </c>
      <c r="AK26">
        <f>SUM(AB27:AB30)</f>
        <v>0</v>
      </c>
    </row>
    <row r="27" spans="1:43" x14ac:dyDescent="0.2">
      <c r="A27" s="2" t="s">
        <v>94</v>
      </c>
      <c r="C27" s="1" t="s">
        <v>95</v>
      </c>
      <c r="D27" t="s">
        <v>96</v>
      </c>
      <c r="E27" t="s">
        <v>44</v>
      </c>
      <c r="F27">
        <v>26</v>
      </c>
      <c r="G27">
        <v>0</v>
      </c>
      <c r="H27">
        <f>F27*AE27</f>
        <v>0</v>
      </c>
      <c r="I27">
        <f>J27-H27</f>
        <v>0</v>
      </c>
      <c r="J27">
        <f>F27*G27</f>
        <v>0</v>
      </c>
      <c r="K27">
        <v>0</v>
      </c>
      <c r="L27">
        <f>F27*K27</f>
        <v>0</v>
      </c>
      <c r="M27" t="s">
        <v>45</v>
      </c>
      <c r="N27">
        <v>1</v>
      </c>
      <c r="O27">
        <f>IF(N27=5,I27,0)</f>
        <v>0</v>
      </c>
      <c r="Z27">
        <f>IF(AD27=0,J27,0)</f>
        <v>0</v>
      </c>
      <c r="AA27">
        <f>IF(AD27=15,J27,0)</f>
        <v>0</v>
      </c>
      <c r="AB27">
        <f>IF(AD27=21,J27,0)</f>
        <v>0</v>
      </c>
      <c r="AD27">
        <v>21</v>
      </c>
      <c r="AE27">
        <f>G27*AG27</f>
        <v>0</v>
      </c>
      <c r="AF27">
        <f>G27*(1-AG27)</f>
        <v>0</v>
      </c>
      <c r="AG27">
        <v>0</v>
      </c>
      <c r="AM27">
        <f>F27*AE27</f>
        <v>0</v>
      </c>
      <c r="AN27">
        <f>F27*AF27</f>
        <v>0</v>
      </c>
      <c r="AO27" t="s">
        <v>97</v>
      </c>
      <c r="AP27" t="s">
        <v>46</v>
      </c>
      <c r="AQ27" s="12" t="s">
        <v>47</v>
      </c>
    </row>
    <row r="28" spans="1:43" x14ac:dyDescent="0.2">
      <c r="A28" s="2" t="s">
        <v>57</v>
      </c>
      <c r="C28" s="1" t="s">
        <v>90</v>
      </c>
      <c r="D28" t="s">
        <v>91</v>
      </c>
      <c r="E28" t="s">
        <v>88</v>
      </c>
      <c r="F28">
        <v>1</v>
      </c>
      <c r="G28">
        <v>0</v>
      </c>
      <c r="H28">
        <f>F28*AE28</f>
        <v>0</v>
      </c>
      <c r="I28">
        <f>J28-H28</f>
        <v>0</v>
      </c>
      <c r="J28">
        <f>F28*G28</f>
        <v>0</v>
      </c>
      <c r="K28">
        <v>1</v>
      </c>
      <c r="L28">
        <f>F28*K28</f>
        <v>1</v>
      </c>
      <c r="M28" t="s">
        <v>45</v>
      </c>
      <c r="N28">
        <v>1</v>
      </c>
      <c r="O28">
        <f>IF(N28=5,I28,0)</f>
        <v>0</v>
      </c>
      <c r="Z28">
        <f>IF(AD28=0,J28,0)</f>
        <v>0</v>
      </c>
      <c r="AA28">
        <f>IF(AD28=15,J28,0)</f>
        <v>0</v>
      </c>
      <c r="AB28">
        <f>IF(AD28=21,J28,0)</f>
        <v>0</v>
      </c>
      <c r="AD28">
        <v>21</v>
      </c>
      <c r="AE28">
        <f>G28*AG28</f>
        <v>0</v>
      </c>
      <c r="AF28">
        <f>G28*(1-AG28)</f>
        <v>0</v>
      </c>
      <c r="AG28">
        <v>1</v>
      </c>
      <c r="AM28">
        <f>F28*AE28</f>
        <v>0</v>
      </c>
      <c r="AN28">
        <f>F28*AF28</f>
        <v>0</v>
      </c>
      <c r="AO28" t="s">
        <v>97</v>
      </c>
      <c r="AP28" t="s">
        <v>46</v>
      </c>
      <c r="AQ28" s="12" t="s">
        <v>47</v>
      </c>
    </row>
    <row r="29" spans="1:43" x14ac:dyDescent="0.2">
      <c r="A29" s="2" t="s">
        <v>98</v>
      </c>
      <c r="C29" s="1" t="s">
        <v>99</v>
      </c>
      <c r="D29" t="s">
        <v>100</v>
      </c>
      <c r="E29" t="s">
        <v>44</v>
      </c>
      <c r="F29">
        <v>26</v>
      </c>
      <c r="G29">
        <v>0</v>
      </c>
      <c r="H29">
        <f>F29*AE29</f>
        <v>0</v>
      </c>
      <c r="I29">
        <f>J29-H29</f>
        <v>0</v>
      </c>
      <c r="J29">
        <f>F29*G29</f>
        <v>0</v>
      </c>
      <c r="K29">
        <v>0</v>
      </c>
      <c r="L29">
        <f>F29*K29</f>
        <v>0</v>
      </c>
      <c r="M29" t="s">
        <v>45</v>
      </c>
      <c r="N29">
        <v>1</v>
      </c>
      <c r="O29">
        <f>IF(N29=5,I29,0)</f>
        <v>0</v>
      </c>
      <c r="Z29">
        <f>IF(AD29=0,J29,0)</f>
        <v>0</v>
      </c>
      <c r="AA29">
        <f>IF(AD29=15,J29,0)</f>
        <v>0</v>
      </c>
      <c r="AB29">
        <f>IF(AD29=21,J29,0)</f>
        <v>0</v>
      </c>
      <c r="AD29">
        <v>21</v>
      </c>
      <c r="AE29">
        <f>G29*AG29</f>
        <v>0</v>
      </c>
      <c r="AF29">
        <f>G29*(1-AG29)</f>
        <v>0</v>
      </c>
      <c r="AG29">
        <v>4.2426778242677821E-2</v>
      </c>
      <c r="AM29">
        <f>F29*AE29</f>
        <v>0</v>
      </c>
      <c r="AN29">
        <f>F29*AF29</f>
        <v>0</v>
      </c>
      <c r="AO29" t="s">
        <v>97</v>
      </c>
      <c r="AP29" t="s">
        <v>46</v>
      </c>
      <c r="AQ29" s="12" t="s">
        <v>47</v>
      </c>
    </row>
    <row r="30" spans="1:43" x14ac:dyDescent="0.2">
      <c r="A30" s="2" t="s">
        <v>101</v>
      </c>
      <c r="C30" s="1" t="s">
        <v>102</v>
      </c>
      <c r="D30" t="s">
        <v>103</v>
      </c>
      <c r="E30" t="s">
        <v>104</v>
      </c>
      <c r="F30">
        <v>0.8</v>
      </c>
      <c r="G30">
        <v>0</v>
      </c>
      <c r="H30">
        <f>F30*AE30</f>
        <v>0</v>
      </c>
      <c r="I30">
        <f>J30-H30</f>
        <v>0</v>
      </c>
      <c r="J30">
        <f>F30*G30</f>
        <v>0</v>
      </c>
      <c r="K30">
        <v>1E-3</v>
      </c>
      <c r="L30">
        <f>F30*K30</f>
        <v>8.0000000000000004E-4</v>
      </c>
      <c r="M30" t="s">
        <v>45</v>
      </c>
      <c r="N30">
        <v>1</v>
      </c>
      <c r="O30">
        <f>IF(N30=5,I30,0)</f>
        <v>0</v>
      </c>
      <c r="Z30">
        <f>IF(AD30=0,J30,0)</f>
        <v>0</v>
      </c>
      <c r="AA30">
        <f>IF(AD30=15,J30,0)</f>
        <v>0</v>
      </c>
      <c r="AB30">
        <f>IF(AD30=21,J30,0)</f>
        <v>0</v>
      </c>
      <c r="AD30">
        <v>21</v>
      </c>
      <c r="AE30">
        <f>G30*AG30</f>
        <v>0</v>
      </c>
      <c r="AF30">
        <f>G30*(1-AG30)</f>
        <v>0</v>
      </c>
      <c r="AG30">
        <v>1</v>
      </c>
      <c r="AM30">
        <f>F30*AE30</f>
        <v>0</v>
      </c>
      <c r="AN30">
        <f>F30*AF30</f>
        <v>0</v>
      </c>
      <c r="AO30" t="s">
        <v>97</v>
      </c>
      <c r="AP30" t="s">
        <v>46</v>
      </c>
      <c r="AQ30" s="12" t="s">
        <v>47</v>
      </c>
    </row>
    <row r="31" spans="1:43" x14ac:dyDescent="0.2">
      <c r="A31" s="13"/>
      <c r="B31" s="14"/>
      <c r="C31" s="14" t="s">
        <v>105</v>
      </c>
      <c r="D31" s="12" t="s">
        <v>106</v>
      </c>
      <c r="E31" s="12"/>
      <c r="F31" s="12"/>
      <c r="G31" s="12"/>
      <c r="H31" s="12">
        <f>SUM(H32:H32)</f>
        <v>0</v>
      </c>
      <c r="I31" s="12">
        <f>SUM(I32:I32)</f>
        <v>0</v>
      </c>
      <c r="J31" s="12">
        <f>H31+I31</f>
        <v>0</v>
      </c>
      <c r="K31" s="12"/>
      <c r="L31" s="12">
        <f>SUM(L32:L32)</f>
        <v>0</v>
      </c>
      <c r="M31" s="12"/>
      <c r="P31" s="12">
        <f>IF(Q31="PR",J31,SUM(O32:O32))</f>
        <v>0</v>
      </c>
      <c r="Q31" s="12" t="s">
        <v>41</v>
      </c>
      <c r="R31" s="12">
        <f>IF(Q31="HS",H31,0)</f>
        <v>0</v>
      </c>
      <c r="S31" s="12">
        <f>IF(Q31="HS",I31-P31,0)</f>
        <v>0</v>
      </c>
      <c r="T31" s="12">
        <f>IF(Q31="PS",H31,0)</f>
        <v>0</v>
      </c>
      <c r="U31" s="12">
        <f>IF(Q31="PS",I31-P31,0)</f>
        <v>0</v>
      </c>
      <c r="V31" s="12">
        <f>IF(Q31="MP",H31,0)</f>
        <v>0</v>
      </c>
      <c r="W31" s="12">
        <f>IF(Q31="MP",I31-P31,0)</f>
        <v>0</v>
      </c>
      <c r="X31" s="12">
        <f>IF(Q31="OM",H31,0)</f>
        <v>0</v>
      </c>
      <c r="Y31" s="12">
        <v>19</v>
      </c>
      <c r="AI31">
        <f>SUM(Z32:Z32)</f>
        <v>0</v>
      </c>
      <c r="AJ31">
        <f>SUM(AA32:AA32)</f>
        <v>0</v>
      </c>
      <c r="AK31">
        <f>SUM(AB32:AB32)</f>
        <v>0</v>
      </c>
    </row>
    <row r="32" spans="1:43" x14ac:dyDescent="0.2">
      <c r="A32" s="2" t="s">
        <v>66</v>
      </c>
      <c r="C32" s="1" t="s">
        <v>107</v>
      </c>
      <c r="D32" t="s">
        <v>108</v>
      </c>
      <c r="E32" t="s">
        <v>88</v>
      </c>
      <c r="F32">
        <v>3.51</v>
      </c>
      <c r="G32">
        <v>0</v>
      </c>
      <c r="H32">
        <f>F32*AE32</f>
        <v>0</v>
      </c>
      <c r="I32">
        <f>J32-H32</f>
        <v>0</v>
      </c>
      <c r="J32">
        <f>F32*G32</f>
        <v>0</v>
      </c>
      <c r="K32">
        <v>0</v>
      </c>
      <c r="L32">
        <f>F32*K32</f>
        <v>0</v>
      </c>
      <c r="M32" t="s">
        <v>109</v>
      </c>
      <c r="N32">
        <v>1</v>
      </c>
      <c r="O32">
        <f>IF(N32=5,I32,0)</f>
        <v>0</v>
      </c>
      <c r="Z32">
        <f>IF(AD32=0,J32,0)</f>
        <v>0</v>
      </c>
      <c r="AA32">
        <f>IF(AD32=15,J32,0)</f>
        <v>0</v>
      </c>
      <c r="AB32">
        <f>IF(AD32=21,J32,0)</f>
        <v>0</v>
      </c>
      <c r="AD32">
        <v>21</v>
      </c>
      <c r="AE32">
        <f>G32*AG32</f>
        <v>0</v>
      </c>
      <c r="AF32">
        <f>G32*(1-AG32)</f>
        <v>0</v>
      </c>
      <c r="AG32">
        <v>0</v>
      </c>
      <c r="AM32">
        <f>F32*AE32</f>
        <v>0</v>
      </c>
      <c r="AN32">
        <f>F32*AF32</f>
        <v>0</v>
      </c>
      <c r="AO32" t="s">
        <v>110</v>
      </c>
      <c r="AP32" t="s">
        <v>46</v>
      </c>
      <c r="AQ32" s="12" t="s">
        <v>47</v>
      </c>
    </row>
    <row r="33" spans="1:43" x14ac:dyDescent="0.2">
      <c r="A33" s="13"/>
      <c r="B33" s="14"/>
      <c r="C33" s="14" t="s">
        <v>111</v>
      </c>
      <c r="D33" s="12" t="s">
        <v>112</v>
      </c>
      <c r="E33" s="12"/>
      <c r="F33" s="12"/>
      <c r="G33" s="12"/>
      <c r="H33" s="12">
        <f>SUM(H34:H35)</f>
        <v>0</v>
      </c>
      <c r="I33" s="12">
        <f>SUM(I34:I35)</f>
        <v>0</v>
      </c>
      <c r="J33" s="12">
        <f>H33+I33</f>
        <v>0</v>
      </c>
      <c r="K33" s="12"/>
      <c r="L33" s="12">
        <f>SUM(L34:L35)</f>
        <v>3.7874999999999996</v>
      </c>
      <c r="M33" s="12"/>
      <c r="P33" s="12">
        <f>IF(Q33="PR",J33,SUM(O34:O35))</f>
        <v>0</v>
      </c>
      <c r="Q33" s="12" t="s">
        <v>41</v>
      </c>
      <c r="R33" s="12">
        <f>IF(Q33="HS",H33,0)</f>
        <v>0</v>
      </c>
      <c r="S33" s="12">
        <f>IF(Q33="HS",I33-P33,0)</f>
        <v>0</v>
      </c>
      <c r="T33" s="12">
        <f>IF(Q33="PS",H33,0)</f>
        <v>0</v>
      </c>
      <c r="U33" s="12">
        <f>IF(Q33="PS",I33-P33,0)</f>
        <v>0</v>
      </c>
      <c r="V33" s="12">
        <f>IF(Q33="MP",H33,0)</f>
        <v>0</v>
      </c>
      <c r="W33" s="12">
        <f>IF(Q33="MP",I33-P33,0)</f>
        <v>0</v>
      </c>
      <c r="X33" s="12">
        <f>IF(Q33="OM",H33,0)</f>
        <v>0</v>
      </c>
      <c r="Y33" s="12">
        <v>27</v>
      </c>
      <c r="AI33">
        <f>SUM(Z34:Z35)</f>
        <v>0</v>
      </c>
      <c r="AJ33">
        <f>SUM(AA34:AA35)</f>
        <v>0</v>
      </c>
      <c r="AK33">
        <f>SUM(AB34:AB35)</f>
        <v>0</v>
      </c>
    </row>
    <row r="34" spans="1:43" x14ac:dyDescent="0.2">
      <c r="A34" s="2" t="s">
        <v>78</v>
      </c>
      <c r="C34" s="1" t="s">
        <v>113</v>
      </c>
      <c r="D34" t="s">
        <v>114</v>
      </c>
      <c r="E34" t="s">
        <v>53</v>
      </c>
      <c r="F34">
        <v>1.5</v>
      </c>
      <c r="G34">
        <v>0</v>
      </c>
      <c r="H34">
        <f>F34*AE34</f>
        <v>0</v>
      </c>
      <c r="I34">
        <f>J34-H34</f>
        <v>0</v>
      </c>
      <c r="J34">
        <f>F34*G34</f>
        <v>0</v>
      </c>
      <c r="K34">
        <v>2.5249999999999999</v>
      </c>
      <c r="L34">
        <f>F34*K34</f>
        <v>3.7874999999999996</v>
      </c>
      <c r="M34" t="s">
        <v>45</v>
      </c>
      <c r="N34">
        <v>1</v>
      </c>
      <c r="O34">
        <f>IF(N34=5,I34,0)</f>
        <v>0</v>
      </c>
      <c r="Z34">
        <f>IF(AD34=0,J34,0)</f>
        <v>0</v>
      </c>
      <c r="AA34">
        <f>IF(AD34=15,J34,0)</f>
        <v>0</v>
      </c>
      <c r="AB34">
        <f>IF(AD34=21,J34,0)</f>
        <v>0</v>
      </c>
      <c r="AD34">
        <v>21</v>
      </c>
      <c r="AE34">
        <f>G34*AG34</f>
        <v>0</v>
      </c>
      <c r="AF34">
        <f>G34*(1-AG34)</f>
        <v>0</v>
      </c>
      <c r="AG34">
        <v>0.91726086956521735</v>
      </c>
      <c r="AM34">
        <f>F34*AE34</f>
        <v>0</v>
      </c>
      <c r="AN34">
        <f>F34*AF34</f>
        <v>0</v>
      </c>
      <c r="AO34" t="s">
        <v>115</v>
      </c>
      <c r="AP34" t="s">
        <v>116</v>
      </c>
      <c r="AQ34" s="12" t="s">
        <v>47</v>
      </c>
    </row>
    <row r="35" spans="1:43" x14ac:dyDescent="0.2">
      <c r="A35" s="2" t="s">
        <v>92</v>
      </c>
      <c r="C35" s="1" t="s">
        <v>117</v>
      </c>
      <c r="D35" t="s">
        <v>118</v>
      </c>
      <c r="E35" t="s">
        <v>88</v>
      </c>
      <c r="F35">
        <v>3.7875000000000001</v>
      </c>
      <c r="G35">
        <v>0</v>
      </c>
      <c r="H35">
        <f>F35*AE35</f>
        <v>0</v>
      </c>
      <c r="I35">
        <f>J35-H35</f>
        <v>0</v>
      </c>
      <c r="J35">
        <f>F35*G35</f>
        <v>0</v>
      </c>
      <c r="K35">
        <v>0</v>
      </c>
      <c r="L35">
        <f>F35*K35</f>
        <v>0</v>
      </c>
      <c r="M35" t="s">
        <v>45</v>
      </c>
      <c r="N35">
        <v>5</v>
      </c>
      <c r="O35">
        <f>IF(N35=5,I35,0)</f>
        <v>0</v>
      </c>
      <c r="Z35">
        <f>IF(AD35=0,J35,0)</f>
        <v>0</v>
      </c>
      <c r="AA35">
        <f>IF(AD35=15,J35,0)</f>
        <v>0</v>
      </c>
      <c r="AB35">
        <f>IF(AD35=21,J35,0)</f>
        <v>0</v>
      </c>
      <c r="AD35">
        <v>21</v>
      </c>
      <c r="AE35">
        <f>G35*AG35</f>
        <v>0</v>
      </c>
      <c r="AF35">
        <f>G35*(1-AG35)</f>
        <v>0</v>
      </c>
      <c r="AG35">
        <v>0</v>
      </c>
      <c r="AM35">
        <f>F35*AE35</f>
        <v>0</v>
      </c>
      <c r="AN35">
        <f>F35*AF35</f>
        <v>0</v>
      </c>
      <c r="AO35" t="s">
        <v>115</v>
      </c>
      <c r="AP35" t="s">
        <v>116</v>
      </c>
      <c r="AQ35" s="12" t="s">
        <v>47</v>
      </c>
    </row>
    <row r="36" spans="1:43" x14ac:dyDescent="0.2">
      <c r="A36" s="13"/>
      <c r="B36" s="14"/>
      <c r="C36" s="14" t="s">
        <v>119</v>
      </c>
      <c r="D36" s="12" t="s">
        <v>120</v>
      </c>
      <c r="E36" s="12"/>
      <c r="F36" s="12"/>
      <c r="G36" s="12"/>
      <c r="H36" s="12">
        <f>SUM(H37:H37)</f>
        <v>0</v>
      </c>
      <c r="I36" s="12">
        <f>SUM(I37:I37)</f>
        <v>0</v>
      </c>
      <c r="J36" s="12">
        <f>H36+I36</f>
        <v>0</v>
      </c>
      <c r="K36" s="12"/>
      <c r="L36" s="12">
        <f>SUM(L37:L37)</f>
        <v>7.5051599999999996E-2</v>
      </c>
      <c r="M36" s="12"/>
      <c r="P36" s="12">
        <f>IF(Q36="PR",J36,SUM(O37:O37))</f>
        <v>0</v>
      </c>
      <c r="Q36" s="12" t="s">
        <v>41</v>
      </c>
      <c r="R36" s="12">
        <f>IF(Q36="HS",H36,0)</f>
        <v>0</v>
      </c>
      <c r="S36" s="12">
        <f>IF(Q36="HS",I36-P36,0)</f>
        <v>0</v>
      </c>
      <c r="T36" s="12">
        <f>IF(Q36="PS",H36,0)</f>
        <v>0</v>
      </c>
      <c r="U36" s="12">
        <f>IF(Q36="PS",I36-P36,0)</f>
        <v>0</v>
      </c>
      <c r="V36" s="12">
        <f>IF(Q36="MP",H36,0)</f>
        <v>0</v>
      </c>
      <c r="W36" s="12">
        <f>IF(Q36="MP",I36-P36,0)</f>
        <v>0</v>
      </c>
      <c r="X36" s="12">
        <f>IF(Q36="OM",H36,0)</f>
        <v>0</v>
      </c>
      <c r="Y36" s="12">
        <v>28</v>
      </c>
      <c r="AI36">
        <f>SUM(Z37:Z37)</f>
        <v>0</v>
      </c>
      <c r="AJ36">
        <f>SUM(AA37:AA37)</f>
        <v>0</v>
      </c>
      <c r="AK36">
        <f>SUM(AB37:AB37)</f>
        <v>0</v>
      </c>
    </row>
    <row r="37" spans="1:43" x14ac:dyDescent="0.2">
      <c r="A37" s="2" t="s">
        <v>105</v>
      </c>
      <c r="C37" s="1" t="s">
        <v>121</v>
      </c>
      <c r="D37" t="s">
        <v>122</v>
      </c>
      <c r="E37" t="s">
        <v>88</v>
      </c>
      <c r="F37">
        <v>5.1999999999999998E-2</v>
      </c>
      <c r="G37">
        <v>0</v>
      </c>
      <c r="H37">
        <f>F37*AE37</f>
        <v>0</v>
      </c>
      <c r="I37">
        <f>J37-H37</f>
        <v>0</v>
      </c>
      <c r="J37">
        <f>F37*G37</f>
        <v>0</v>
      </c>
      <c r="K37">
        <v>1.4433</v>
      </c>
      <c r="L37">
        <f>F37*K37</f>
        <v>7.5051599999999996E-2</v>
      </c>
      <c r="M37" t="s">
        <v>45</v>
      </c>
      <c r="N37">
        <v>1</v>
      </c>
      <c r="O37">
        <f>IF(N37=5,I37,0)</f>
        <v>0</v>
      </c>
      <c r="Z37">
        <f>IF(AD37=0,J37,0)</f>
        <v>0</v>
      </c>
      <c r="AA37">
        <f>IF(AD37=15,J37,0)</f>
        <v>0</v>
      </c>
      <c r="AB37">
        <f>IF(AD37=21,J37,0)</f>
        <v>0</v>
      </c>
      <c r="AD37">
        <v>21</v>
      </c>
      <c r="AE37">
        <f>G37*AG37</f>
        <v>0</v>
      </c>
      <c r="AF37">
        <f>G37*(1-AG37)</f>
        <v>0</v>
      </c>
      <c r="AG37">
        <v>0.73435659777424489</v>
      </c>
      <c r="AM37">
        <f>F37*AE37</f>
        <v>0</v>
      </c>
      <c r="AN37">
        <f>F37*AF37</f>
        <v>0</v>
      </c>
      <c r="AO37" t="s">
        <v>123</v>
      </c>
      <c r="AP37" t="s">
        <v>116</v>
      </c>
      <c r="AQ37" s="12" t="s">
        <v>47</v>
      </c>
    </row>
    <row r="38" spans="1:43" x14ac:dyDescent="0.2">
      <c r="A38" s="13"/>
      <c r="B38" s="14"/>
      <c r="C38" s="14" t="s">
        <v>124</v>
      </c>
      <c r="D38" s="12" t="s">
        <v>125</v>
      </c>
      <c r="E38" s="12"/>
      <c r="F38" s="12"/>
      <c r="G38" s="12"/>
      <c r="H38" s="12">
        <f>SUM(H39:H40)</f>
        <v>0</v>
      </c>
      <c r="I38" s="12">
        <f>SUM(I39:I40)</f>
        <v>0</v>
      </c>
      <c r="J38" s="12">
        <f>H38+I38</f>
        <v>0</v>
      </c>
      <c r="K38" s="12"/>
      <c r="L38" s="12">
        <f>SUM(L39:L40)</f>
        <v>6.1797500000000003</v>
      </c>
      <c r="M38" s="12"/>
      <c r="P38" s="12">
        <f>IF(Q38="PR",J38,SUM(O39:O40))</f>
        <v>0</v>
      </c>
      <c r="Q38" s="12" t="s">
        <v>41</v>
      </c>
      <c r="R38" s="12">
        <f>IF(Q38="HS",H38,0)</f>
        <v>0</v>
      </c>
      <c r="S38" s="12">
        <f>IF(Q38="HS",I38-P38,0)</f>
        <v>0</v>
      </c>
      <c r="T38" s="12">
        <f>IF(Q38="PS",H38,0)</f>
        <v>0</v>
      </c>
      <c r="U38" s="12">
        <f>IF(Q38="PS",I38-P38,0)</f>
        <v>0</v>
      </c>
      <c r="V38" s="12">
        <f>IF(Q38="MP",H38,0)</f>
        <v>0</v>
      </c>
      <c r="W38" s="12">
        <f>IF(Q38="MP",I38-P38,0)</f>
        <v>0</v>
      </c>
      <c r="X38" s="12">
        <f>IF(Q38="OM",H38,0)</f>
        <v>0</v>
      </c>
      <c r="Y38" s="12">
        <v>31</v>
      </c>
      <c r="AI38">
        <f>SUM(Z39:Z40)</f>
        <v>0</v>
      </c>
      <c r="AJ38">
        <f>SUM(AA39:AA40)</f>
        <v>0</v>
      </c>
      <c r="AK38">
        <f>SUM(AB39:AB40)</f>
        <v>0</v>
      </c>
    </row>
    <row r="39" spans="1:43" x14ac:dyDescent="0.2">
      <c r="A39" s="2" t="s">
        <v>126</v>
      </c>
      <c r="C39" s="1" t="s">
        <v>127</v>
      </c>
      <c r="D39" t="s">
        <v>128</v>
      </c>
      <c r="E39" t="s">
        <v>44</v>
      </c>
      <c r="F39">
        <v>5</v>
      </c>
      <c r="G39">
        <v>0</v>
      </c>
      <c r="H39">
        <f>F39*AE39</f>
        <v>0</v>
      </c>
      <c r="I39">
        <f>J39-H39</f>
        <v>0</v>
      </c>
      <c r="J39">
        <f>F39*G39</f>
        <v>0</v>
      </c>
      <c r="K39">
        <v>0.75124999999999997</v>
      </c>
      <c r="L39">
        <f>F39*K39</f>
        <v>3.7562499999999996</v>
      </c>
      <c r="M39" t="s">
        <v>45</v>
      </c>
      <c r="N39">
        <v>1</v>
      </c>
      <c r="O39">
        <f>IF(N39=5,I39,0)</f>
        <v>0</v>
      </c>
      <c r="Z39">
        <f>IF(AD39=0,J39,0)</f>
        <v>0</v>
      </c>
      <c r="AA39">
        <f>IF(AD39=15,J39,0)</f>
        <v>0</v>
      </c>
      <c r="AB39">
        <f>IF(AD39=21,J39,0)</f>
        <v>0</v>
      </c>
      <c r="AD39">
        <v>21</v>
      </c>
      <c r="AE39">
        <f>G39*AG39</f>
        <v>0</v>
      </c>
      <c r="AF39">
        <f>G39*(1-AG39)</f>
        <v>0</v>
      </c>
      <c r="AG39">
        <v>0.73061754021795533</v>
      </c>
      <c r="AM39">
        <f>F39*AE39</f>
        <v>0</v>
      </c>
      <c r="AN39">
        <f>F39*AF39</f>
        <v>0</v>
      </c>
      <c r="AO39" t="s">
        <v>129</v>
      </c>
      <c r="AP39" t="s">
        <v>130</v>
      </c>
      <c r="AQ39" s="12" t="s">
        <v>47</v>
      </c>
    </row>
    <row r="40" spans="1:43" x14ac:dyDescent="0.2">
      <c r="A40" s="2" t="s">
        <v>131</v>
      </c>
      <c r="C40" s="1" t="s">
        <v>132</v>
      </c>
      <c r="D40" t="s">
        <v>133</v>
      </c>
      <c r="E40" t="s">
        <v>44</v>
      </c>
      <c r="F40">
        <v>5</v>
      </c>
      <c r="G40">
        <v>0</v>
      </c>
      <c r="H40">
        <f>F40*AE40</f>
        <v>0</v>
      </c>
      <c r="I40">
        <f>J40-H40</f>
        <v>0</v>
      </c>
      <c r="J40">
        <f>F40*G40</f>
        <v>0</v>
      </c>
      <c r="K40">
        <v>0.48470000000000002</v>
      </c>
      <c r="L40">
        <f>F40*K40</f>
        <v>2.4235000000000002</v>
      </c>
      <c r="M40" t="s">
        <v>45</v>
      </c>
      <c r="N40">
        <v>1</v>
      </c>
      <c r="O40">
        <f>IF(N40=5,I40,0)</f>
        <v>0</v>
      </c>
      <c r="Z40">
        <f>IF(AD40=0,J40,0)</f>
        <v>0</v>
      </c>
      <c r="AA40">
        <f>IF(AD40=15,J40,0)</f>
        <v>0</v>
      </c>
      <c r="AB40">
        <f>IF(AD40=21,J40,0)</f>
        <v>0</v>
      </c>
      <c r="AD40">
        <v>21</v>
      </c>
      <c r="AE40">
        <f>G40*AG40</f>
        <v>0</v>
      </c>
      <c r="AF40">
        <f>G40*(1-AG40)</f>
        <v>0</v>
      </c>
      <c r="AG40">
        <v>0.72048000345326235</v>
      </c>
      <c r="AM40">
        <f>F40*AE40</f>
        <v>0</v>
      </c>
      <c r="AN40">
        <f>F40*AF40</f>
        <v>0</v>
      </c>
      <c r="AO40" t="s">
        <v>129</v>
      </c>
      <c r="AP40" t="s">
        <v>130</v>
      </c>
      <c r="AQ40" s="12" t="s">
        <v>47</v>
      </c>
    </row>
    <row r="41" spans="1:43" x14ac:dyDescent="0.2">
      <c r="A41" s="13"/>
      <c r="B41" s="14"/>
      <c r="C41" s="14" t="s">
        <v>72</v>
      </c>
      <c r="D41" s="12" t="s">
        <v>134</v>
      </c>
      <c r="E41" s="12"/>
      <c r="F41" s="12"/>
      <c r="G41" s="12"/>
      <c r="H41" s="12">
        <f>SUM(H42:H44)</f>
        <v>0</v>
      </c>
      <c r="I41" s="12">
        <f>SUM(I42:I44)</f>
        <v>0</v>
      </c>
      <c r="J41" s="12">
        <f>H41+I41</f>
        <v>0</v>
      </c>
      <c r="K41" s="12"/>
      <c r="L41" s="12">
        <f>SUM(L42:L44)</f>
        <v>2.9599999999999998E-2</v>
      </c>
      <c r="M41" s="12"/>
      <c r="P41" s="12">
        <f>IF(Q41="PR",J41,SUM(O42:O44))</f>
        <v>0</v>
      </c>
      <c r="Q41" s="12" t="s">
        <v>41</v>
      </c>
      <c r="R41" s="12">
        <f>IF(Q41="HS",H41,0)</f>
        <v>0</v>
      </c>
      <c r="S41" s="12">
        <f>IF(Q41="HS",I41-P41,0)</f>
        <v>0</v>
      </c>
      <c r="T41" s="12">
        <f>IF(Q41="PS",H41,0)</f>
        <v>0</v>
      </c>
      <c r="U41" s="12">
        <f>IF(Q41="PS",I41-P41,0)</f>
        <v>0</v>
      </c>
      <c r="V41" s="12">
        <f>IF(Q41="MP",H41,0)</f>
        <v>0</v>
      </c>
      <c r="W41" s="12">
        <f>IF(Q41="MP",I41-P41,0)</f>
        <v>0</v>
      </c>
      <c r="X41" s="12">
        <f>IF(Q41="OM",H41,0)</f>
        <v>0</v>
      </c>
      <c r="Y41" s="12">
        <v>6</v>
      </c>
      <c r="AI41">
        <f>SUM(Z42:Z44)</f>
        <v>0</v>
      </c>
      <c r="AJ41">
        <f>SUM(AA42:AA44)</f>
        <v>0</v>
      </c>
      <c r="AK41">
        <f>SUM(AB42:AB44)</f>
        <v>0</v>
      </c>
    </row>
    <row r="42" spans="1:43" x14ac:dyDescent="0.2">
      <c r="A42" s="2" t="s">
        <v>135</v>
      </c>
      <c r="C42" s="1" t="s">
        <v>136</v>
      </c>
      <c r="D42" t="s">
        <v>137</v>
      </c>
      <c r="E42" t="s">
        <v>44</v>
      </c>
      <c r="F42">
        <v>3</v>
      </c>
      <c r="G42">
        <v>0</v>
      </c>
      <c r="H42">
        <f>F42*AE42</f>
        <v>0</v>
      </c>
      <c r="I42">
        <f>J42-H42</f>
        <v>0</v>
      </c>
      <c r="J42">
        <f>F42*G42</f>
        <v>0</v>
      </c>
      <c r="K42">
        <v>5.0000000000000001E-3</v>
      </c>
      <c r="L42">
        <f>F42*K42</f>
        <v>1.4999999999999999E-2</v>
      </c>
      <c r="M42" t="s">
        <v>45</v>
      </c>
      <c r="N42">
        <v>1</v>
      </c>
      <c r="O42">
        <f>IF(N42=5,I42,0)</f>
        <v>0</v>
      </c>
      <c r="Z42">
        <f>IF(AD42=0,J42,0)</f>
        <v>0</v>
      </c>
      <c r="AA42">
        <f>IF(AD42=15,J42,0)</f>
        <v>0</v>
      </c>
      <c r="AB42">
        <f>IF(AD42=21,J42,0)</f>
        <v>0</v>
      </c>
      <c r="AD42">
        <v>21</v>
      </c>
      <c r="AE42">
        <f>G42*AG42</f>
        <v>0</v>
      </c>
      <c r="AF42">
        <f>G42*(1-AG42)</f>
        <v>0</v>
      </c>
      <c r="AG42">
        <v>0.46848404255319143</v>
      </c>
      <c r="AM42">
        <f>F42*AE42</f>
        <v>0</v>
      </c>
      <c r="AN42">
        <f>F42*AF42</f>
        <v>0</v>
      </c>
      <c r="AO42" t="s">
        <v>138</v>
      </c>
      <c r="AP42" t="s">
        <v>138</v>
      </c>
      <c r="AQ42" s="12" t="s">
        <v>47</v>
      </c>
    </row>
    <row r="43" spans="1:43" x14ac:dyDescent="0.2">
      <c r="A43" s="2" t="s">
        <v>139</v>
      </c>
      <c r="C43" s="1" t="s">
        <v>140</v>
      </c>
      <c r="D43" t="s">
        <v>141</v>
      </c>
      <c r="E43" t="s">
        <v>88</v>
      </c>
      <c r="F43">
        <v>1.4E-2</v>
      </c>
      <c r="G43">
        <v>0</v>
      </c>
      <c r="H43">
        <f>F43*AE43</f>
        <v>0</v>
      </c>
      <c r="I43">
        <f>J43-H43</f>
        <v>0</v>
      </c>
      <c r="J43">
        <f>F43*G43</f>
        <v>0</v>
      </c>
      <c r="K43">
        <v>1</v>
      </c>
      <c r="L43">
        <f>F43*K43</f>
        <v>1.4E-2</v>
      </c>
      <c r="M43" t="s">
        <v>45</v>
      </c>
      <c r="N43">
        <v>1</v>
      </c>
      <c r="O43">
        <f>IF(N43=5,I43,0)</f>
        <v>0</v>
      </c>
      <c r="Z43">
        <f>IF(AD43=0,J43,0)</f>
        <v>0</v>
      </c>
      <c r="AA43">
        <f>IF(AD43=15,J43,0)</f>
        <v>0</v>
      </c>
      <c r="AB43">
        <f>IF(AD43=21,J43,0)</f>
        <v>0</v>
      </c>
      <c r="AD43">
        <v>21</v>
      </c>
      <c r="AE43">
        <f>G43*AG43</f>
        <v>0</v>
      </c>
      <c r="AF43">
        <f>G43*(1-AG43)</f>
        <v>0</v>
      </c>
      <c r="AG43">
        <v>1</v>
      </c>
      <c r="AM43">
        <f>F43*AE43</f>
        <v>0</v>
      </c>
      <c r="AN43">
        <f>F43*AF43</f>
        <v>0</v>
      </c>
      <c r="AO43" t="s">
        <v>138</v>
      </c>
      <c r="AP43" t="s">
        <v>138</v>
      </c>
      <c r="AQ43" s="12" t="s">
        <v>47</v>
      </c>
    </row>
    <row r="44" spans="1:43" x14ac:dyDescent="0.2">
      <c r="A44" s="2" t="s">
        <v>142</v>
      </c>
      <c r="C44" s="1" t="s">
        <v>143</v>
      </c>
      <c r="D44" t="s">
        <v>144</v>
      </c>
      <c r="E44" t="s">
        <v>44</v>
      </c>
      <c r="F44">
        <v>3</v>
      </c>
      <c r="G44">
        <v>0</v>
      </c>
      <c r="H44">
        <f>F44*AE44</f>
        <v>0</v>
      </c>
      <c r="I44">
        <f>J44-H44</f>
        <v>0</v>
      </c>
      <c r="J44">
        <f>F44*G44</f>
        <v>0</v>
      </c>
      <c r="K44">
        <v>2.0000000000000001E-4</v>
      </c>
      <c r="L44">
        <f>F44*K44</f>
        <v>6.0000000000000006E-4</v>
      </c>
      <c r="M44" t="s">
        <v>45</v>
      </c>
      <c r="N44">
        <v>1</v>
      </c>
      <c r="O44">
        <f>IF(N44=5,I44,0)</f>
        <v>0</v>
      </c>
      <c r="Z44">
        <f>IF(AD44=0,J44,0)</f>
        <v>0</v>
      </c>
      <c r="AA44">
        <f>IF(AD44=15,J44,0)</f>
        <v>0</v>
      </c>
      <c r="AB44">
        <f>IF(AD44=21,J44,0)</f>
        <v>0</v>
      </c>
      <c r="AD44">
        <v>21</v>
      </c>
      <c r="AE44">
        <f>G44*AG44</f>
        <v>0</v>
      </c>
      <c r="AF44">
        <f>G44*(1-AG44)</f>
        <v>0</v>
      </c>
      <c r="AG44">
        <v>1</v>
      </c>
      <c r="AM44">
        <f>F44*AE44</f>
        <v>0</v>
      </c>
      <c r="AN44">
        <f>F44*AF44</f>
        <v>0</v>
      </c>
      <c r="AO44" t="s">
        <v>138</v>
      </c>
      <c r="AP44" t="s">
        <v>138</v>
      </c>
      <c r="AQ44" s="12" t="s">
        <v>47</v>
      </c>
    </row>
    <row r="45" spans="1:43" x14ac:dyDescent="0.2">
      <c r="A45" s="13"/>
      <c r="B45" s="14"/>
      <c r="C45" s="14" t="s">
        <v>145</v>
      </c>
      <c r="D45" s="12" t="s">
        <v>146</v>
      </c>
      <c r="E45" s="12"/>
      <c r="F45" s="12"/>
      <c r="G45" s="12"/>
      <c r="H45" s="12">
        <f>SUM(H46:H50)</f>
        <v>0</v>
      </c>
      <c r="I45" s="12">
        <f>SUM(I46:I50)</f>
        <v>0</v>
      </c>
      <c r="J45" s="12">
        <f>H45+I45</f>
        <v>0</v>
      </c>
      <c r="K45" s="12"/>
      <c r="L45" s="12">
        <f>SUM(L46:L50)</f>
        <v>7.6440000000000008E-2</v>
      </c>
      <c r="M45" s="12"/>
      <c r="P45" s="12">
        <f>IF(Q45="PR",J45,SUM(O46:O50))</f>
        <v>0</v>
      </c>
      <c r="Q45" s="12" t="s">
        <v>41</v>
      </c>
      <c r="R45" s="12">
        <f>IF(Q45="HS",H45,0)</f>
        <v>0</v>
      </c>
      <c r="S45" s="12">
        <f>IF(Q45="HS",I45-P45,0)</f>
        <v>0</v>
      </c>
      <c r="T45" s="12">
        <f>IF(Q45="PS",H45,0)</f>
        <v>0</v>
      </c>
      <c r="U45" s="12">
        <f>IF(Q45="PS",I45-P45,0)</f>
        <v>0</v>
      </c>
      <c r="V45" s="12">
        <f>IF(Q45="MP",H45,0)</f>
        <v>0</v>
      </c>
      <c r="W45" s="12">
        <f>IF(Q45="MP",I45-P45,0)</f>
        <v>0</v>
      </c>
      <c r="X45" s="12">
        <f>IF(Q45="OM",H45,0)</f>
        <v>0</v>
      </c>
      <c r="Y45" s="12">
        <v>62</v>
      </c>
      <c r="AI45">
        <f>SUM(Z46:Z50)</f>
        <v>0</v>
      </c>
      <c r="AJ45">
        <f>SUM(AA46:AA50)</f>
        <v>0</v>
      </c>
      <c r="AK45">
        <f>SUM(AB46:AB50)</f>
        <v>0</v>
      </c>
    </row>
    <row r="46" spans="1:43" x14ac:dyDescent="0.2">
      <c r="A46" s="2" t="s">
        <v>147</v>
      </c>
      <c r="C46" s="1" t="s">
        <v>148</v>
      </c>
      <c r="D46" t="s">
        <v>149</v>
      </c>
      <c r="E46" t="s">
        <v>44</v>
      </c>
      <c r="F46">
        <v>50</v>
      </c>
      <c r="G46">
        <v>0</v>
      </c>
      <c r="H46">
        <f>F46*AE46</f>
        <v>0</v>
      </c>
      <c r="I46">
        <f>J46-H46</f>
        <v>0</v>
      </c>
      <c r="J46">
        <f>F46*G46</f>
        <v>0</v>
      </c>
      <c r="K46">
        <v>2.1000000000000001E-4</v>
      </c>
      <c r="L46">
        <f>F46*K46</f>
        <v>1.0500000000000001E-2</v>
      </c>
      <c r="M46" t="s">
        <v>45</v>
      </c>
      <c r="N46">
        <v>1</v>
      </c>
      <c r="O46">
        <f>IF(N46=5,I46,0)</f>
        <v>0</v>
      </c>
      <c r="Z46">
        <f>IF(AD46=0,J46,0)</f>
        <v>0</v>
      </c>
      <c r="AA46">
        <f>IF(AD46=15,J46,0)</f>
        <v>0</v>
      </c>
      <c r="AB46">
        <f>IF(AD46=21,J46,0)</f>
        <v>0</v>
      </c>
      <c r="AD46">
        <v>21</v>
      </c>
      <c r="AE46">
        <f>G46*AG46</f>
        <v>0</v>
      </c>
      <c r="AF46">
        <f>G46*(1-AG46)</f>
        <v>0</v>
      </c>
      <c r="AG46">
        <v>9.3941176470588236E-2</v>
      </c>
      <c r="AM46">
        <f>F46*AE46</f>
        <v>0</v>
      </c>
      <c r="AN46">
        <f>F46*AF46</f>
        <v>0</v>
      </c>
      <c r="AO46" t="s">
        <v>150</v>
      </c>
      <c r="AP46" t="s">
        <v>138</v>
      </c>
      <c r="AQ46" s="12" t="s">
        <v>47</v>
      </c>
    </row>
    <row r="47" spans="1:43" x14ac:dyDescent="0.2">
      <c r="A47" s="2" t="s">
        <v>151</v>
      </c>
      <c r="C47" s="1" t="s">
        <v>152</v>
      </c>
      <c r="D47" t="s">
        <v>153</v>
      </c>
      <c r="E47" t="s">
        <v>44</v>
      </c>
      <c r="F47">
        <v>3</v>
      </c>
      <c r="G47">
        <v>0</v>
      </c>
      <c r="H47">
        <f>F47*AE47</f>
        <v>0</v>
      </c>
      <c r="I47">
        <f>J47-H47</f>
        <v>0</v>
      </c>
      <c r="J47">
        <f>F47*G47</f>
        <v>0</v>
      </c>
      <c r="K47">
        <v>1.1780000000000001E-2</v>
      </c>
      <c r="L47">
        <f>F47*K47</f>
        <v>3.5340000000000003E-2</v>
      </c>
      <c r="M47" t="s">
        <v>45</v>
      </c>
      <c r="N47">
        <v>1</v>
      </c>
      <c r="O47">
        <f>IF(N47=5,I47,0)</f>
        <v>0</v>
      </c>
      <c r="Z47">
        <f>IF(AD47=0,J47,0)</f>
        <v>0</v>
      </c>
      <c r="AA47">
        <f>IF(AD47=15,J47,0)</f>
        <v>0</v>
      </c>
      <c r="AB47">
        <f>IF(AD47=21,J47,0)</f>
        <v>0</v>
      </c>
      <c r="AD47">
        <v>21</v>
      </c>
      <c r="AE47">
        <f>G47*AG47</f>
        <v>0</v>
      </c>
      <c r="AF47">
        <f>G47*(1-AG47)</f>
        <v>0</v>
      </c>
      <c r="AG47">
        <v>0.119047619047619</v>
      </c>
      <c r="AM47">
        <f>F47*AE47</f>
        <v>0</v>
      </c>
      <c r="AN47">
        <f>F47*AF47</f>
        <v>0</v>
      </c>
      <c r="AO47" t="s">
        <v>150</v>
      </c>
      <c r="AP47" t="s">
        <v>138</v>
      </c>
      <c r="AQ47" s="12" t="s">
        <v>47</v>
      </c>
    </row>
    <row r="48" spans="1:43" x14ac:dyDescent="0.2">
      <c r="A48" s="2" t="s">
        <v>111</v>
      </c>
      <c r="C48" s="1" t="s">
        <v>154</v>
      </c>
      <c r="D48" t="s">
        <v>155</v>
      </c>
      <c r="E48" t="s">
        <v>44</v>
      </c>
      <c r="F48">
        <v>3</v>
      </c>
      <c r="G48">
        <v>0</v>
      </c>
      <c r="H48">
        <f>F48*AE48</f>
        <v>0</v>
      </c>
      <c r="I48">
        <f>J48-H48</f>
        <v>0</v>
      </c>
      <c r="J48">
        <f>F48*G48</f>
        <v>0</v>
      </c>
      <c r="K48">
        <v>3.6700000000000001E-3</v>
      </c>
      <c r="L48">
        <f>F48*K48</f>
        <v>1.1010000000000001E-2</v>
      </c>
      <c r="M48" t="s">
        <v>45</v>
      </c>
      <c r="N48">
        <v>1</v>
      </c>
      <c r="O48">
        <f>IF(N48=5,I48,0)</f>
        <v>0</v>
      </c>
      <c r="Z48">
        <f>IF(AD48=0,J48,0)</f>
        <v>0</v>
      </c>
      <c r="AA48">
        <f>IF(AD48=15,J48,0)</f>
        <v>0</v>
      </c>
      <c r="AB48">
        <f>IF(AD48=21,J48,0)</f>
        <v>0</v>
      </c>
      <c r="AD48">
        <v>21</v>
      </c>
      <c r="AE48">
        <f>G48*AG48</f>
        <v>0</v>
      </c>
      <c r="AF48">
        <f>G48*(1-AG48)</f>
        <v>0</v>
      </c>
      <c r="AG48">
        <v>0.2973300562270631</v>
      </c>
      <c r="AM48">
        <f>F48*AE48</f>
        <v>0</v>
      </c>
      <c r="AN48">
        <f>F48*AF48</f>
        <v>0</v>
      </c>
      <c r="AO48" t="s">
        <v>150</v>
      </c>
      <c r="AP48" t="s">
        <v>138</v>
      </c>
      <c r="AQ48" s="12" t="s">
        <v>47</v>
      </c>
    </row>
    <row r="49" spans="1:43" x14ac:dyDescent="0.2">
      <c r="A49" s="2" t="s">
        <v>119</v>
      </c>
      <c r="C49" s="1" t="s">
        <v>156</v>
      </c>
      <c r="D49" t="s">
        <v>157</v>
      </c>
      <c r="E49" t="s">
        <v>44</v>
      </c>
      <c r="F49">
        <v>3</v>
      </c>
      <c r="G49">
        <v>0</v>
      </c>
      <c r="H49">
        <f>F49*AE49</f>
        <v>0</v>
      </c>
      <c r="I49">
        <f>J49-H49</f>
        <v>0</v>
      </c>
      <c r="J49">
        <f>F49*G49</f>
        <v>0</v>
      </c>
      <c r="K49">
        <v>6.1799999999999997E-3</v>
      </c>
      <c r="L49">
        <f>F49*K49</f>
        <v>1.8540000000000001E-2</v>
      </c>
      <c r="M49" t="s">
        <v>45</v>
      </c>
      <c r="N49">
        <v>1</v>
      </c>
      <c r="O49">
        <f>IF(N49=5,I49,0)</f>
        <v>0</v>
      </c>
      <c r="Z49">
        <f>IF(AD49=0,J49,0)</f>
        <v>0</v>
      </c>
      <c r="AA49">
        <f>IF(AD49=15,J49,0)</f>
        <v>0</v>
      </c>
      <c r="AB49">
        <f>IF(AD49=21,J49,0)</f>
        <v>0</v>
      </c>
      <c r="AD49">
        <v>21</v>
      </c>
      <c r="AE49">
        <f>G49*AG49</f>
        <v>0</v>
      </c>
      <c r="AF49">
        <f>G49*(1-AG49)</f>
        <v>0</v>
      </c>
      <c r="AG49">
        <v>0.6974294670846396</v>
      </c>
      <c r="AM49">
        <f>F49*AE49</f>
        <v>0</v>
      </c>
      <c r="AN49">
        <f>F49*AF49</f>
        <v>0</v>
      </c>
      <c r="AO49" t="s">
        <v>150</v>
      </c>
      <c r="AP49" t="s">
        <v>138</v>
      </c>
      <c r="AQ49" s="12" t="s">
        <v>47</v>
      </c>
    </row>
    <row r="50" spans="1:43" x14ac:dyDescent="0.2">
      <c r="A50" s="2" t="s">
        <v>158</v>
      </c>
      <c r="C50" s="1" t="s">
        <v>148</v>
      </c>
      <c r="D50" t="s">
        <v>149</v>
      </c>
      <c r="E50" t="s">
        <v>44</v>
      </c>
      <c r="F50">
        <v>5</v>
      </c>
      <c r="G50">
        <v>0</v>
      </c>
      <c r="H50">
        <f>F50*AE50</f>
        <v>0</v>
      </c>
      <c r="I50">
        <f>J50-H50</f>
        <v>0</v>
      </c>
      <c r="J50">
        <f>F50*G50</f>
        <v>0</v>
      </c>
      <c r="K50">
        <v>2.1000000000000001E-4</v>
      </c>
      <c r="L50">
        <f>F50*K50</f>
        <v>1.0500000000000002E-3</v>
      </c>
      <c r="M50" t="s">
        <v>45</v>
      </c>
      <c r="N50">
        <v>1</v>
      </c>
      <c r="O50">
        <f>IF(N50=5,I50,0)</f>
        <v>0</v>
      </c>
      <c r="Z50">
        <f>IF(AD50=0,J50,0)</f>
        <v>0</v>
      </c>
      <c r="AA50">
        <f>IF(AD50=15,J50,0)</f>
        <v>0</v>
      </c>
      <c r="AB50">
        <f>IF(AD50=21,J50,0)</f>
        <v>0</v>
      </c>
      <c r="AD50">
        <v>21</v>
      </c>
      <c r="AE50">
        <f>G50*AG50</f>
        <v>0</v>
      </c>
      <c r="AF50">
        <f>G50*(1-AG50)</f>
        <v>0</v>
      </c>
      <c r="AG50">
        <v>9.394117647058825E-2</v>
      </c>
      <c r="AM50">
        <f>F50*AE50</f>
        <v>0</v>
      </c>
      <c r="AN50">
        <f>F50*AF50</f>
        <v>0</v>
      </c>
      <c r="AO50" t="s">
        <v>150</v>
      </c>
      <c r="AP50" t="s">
        <v>138</v>
      </c>
      <c r="AQ50" s="12" t="s">
        <v>47</v>
      </c>
    </row>
    <row r="51" spans="1:43" ht="12.75" customHeight="1" x14ac:dyDescent="0.2">
      <c r="C51" s="15" t="s">
        <v>55</v>
      </c>
      <c r="D51" s="59" t="s">
        <v>159</v>
      </c>
      <c r="E51" s="59"/>
      <c r="F51" s="59"/>
      <c r="G51" s="59"/>
      <c r="H51" s="59"/>
      <c r="I51" s="59"/>
      <c r="J51" s="59"/>
      <c r="K51" s="59"/>
      <c r="L51" s="59"/>
      <c r="M51" s="59"/>
    </row>
    <row r="52" spans="1:43" x14ac:dyDescent="0.2">
      <c r="A52" s="13"/>
      <c r="B52" s="14"/>
      <c r="C52" s="14" t="s">
        <v>160</v>
      </c>
      <c r="D52" s="12" t="s">
        <v>161</v>
      </c>
      <c r="E52" s="12"/>
      <c r="F52" s="12"/>
      <c r="G52" s="12"/>
      <c r="H52" s="12">
        <f>SUM(H53:H55)</f>
        <v>0</v>
      </c>
      <c r="I52" s="12">
        <f>SUM(I53:I55)</f>
        <v>0</v>
      </c>
      <c r="J52" s="12">
        <f>H52+I52</f>
        <v>0</v>
      </c>
      <c r="K52" s="12"/>
      <c r="L52" s="12">
        <f>SUM(L53:L55)</f>
        <v>10.946361250000001</v>
      </c>
      <c r="M52" s="12"/>
      <c r="P52" s="12">
        <f>IF(Q52="PR",J52,SUM(O53:O55))</f>
        <v>0</v>
      </c>
      <c r="Q52" s="12" t="s">
        <v>41</v>
      </c>
      <c r="R52" s="12">
        <f>IF(Q52="HS",H52,0)</f>
        <v>0</v>
      </c>
      <c r="S52" s="12">
        <f>IF(Q52="HS",I52-P52,0)</f>
        <v>0</v>
      </c>
      <c r="T52" s="12">
        <f>IF(Q52="PS",H52,0)</f>
        <v>0</v>
      </c>
      <c r="U52" s="12">
        <f>IF(Q52="PS",I52-P52,0)</f>
        <v>0</v>
      </c>
      <c r="V52" s="12">
        <f>IF(Q52="MP",H52,0)</f>
        <v>0</v>
      </c>
      <c r="W52" s="12">
        <f>IF(Q52="MP",I52-P52,0)</f>
        <v>0</v>
      </c>
      <c r="X52" s="12">
        <f>IF(Q52="OM",H52,0)</f>
        <v>0</v>
      </c>
      <c r="Y52" s="12">
        <v>63</v>
      </c>
      <c r="AI52">
        <f>SUM(Z53:Z55)</f>
        <v>0</v>
      </c>
      <c r="AJ52">
        <f>SUM(AA53:AA55)</f>
        <v>0</v>
      </c>
      <c r="AK52">
        <f>SUM(AB53:AB55)</f>
        <v>0</v>
      </c>
    </row>
    <row r="53" spans="1:43" x14ac:dyDescent="0.2">
      <c r="A53" s="2" t="s">
        <v>162</v>
      </c>
      <c r="C53" s="1" t="s">
        <v>163</v>
      </c>
      <c r="D53" t="s">
        <v>164</v>
      </c>
      <c r="E53" t="s">
        <v>44</v>
      </c>
      <c r="F53">
        <v>21</v>
      </c>
      <c r="G53">
        <v>0</v>
      </c>
      <c r="H53">
        <f>F53*AE53</f>
        <v>0</v>
      </c>
      <c r="I53">
        <f>J53-H53</f>
        <v>0</v>
      </c>
      <c r="J53">
        <f>F53*G53</f>
        <v>0</v>
      </c>
      <c r="K53">
        <v>0.22</v>
      </c>
      <c r="L53">
        <f>F53*K53</f>
        <v>4.62</v>
      </c>
      <c r="M53" t="s">
        <v>45</v>
      </c>
      <c r="N53">
        <v>1</v>
      </c>
      <c r="O53">
        <f>IF(N53=5,I53,0)</f>
        <v>0</v>
      </c>
      <c r="Z53">
        <f>IF(AD53=0,J53,0)</f>
        <v>0</v>
      </c>
      <c r="AA53">
        <f>IF(AD53=15,J53,0)</f>
        <v>0</v>
      </c>
      <c r="AB53">
        <f>IF(AD53=21,J53,0)</f>
        <v>0</v>
      </c>
      <c r="AD53">
        <v>21</v>
      </c>
      <c r="AE53">
        <f>G53*AG53</f>
        <v>0</v>
      </c>
      <c r="AF53">
        <f>G53*(1-AG53)</f>
        <v>0</v>
      </c>
      <c r="AG53">
        <v>0</v>
      </c>
      <c r="AM53">
        <f>F53*AE53</f>
        <v>0</v>
      </c>
      <c r="AN53">
        <f>F53*AF53</f>
        <v>0</v>
      </c>
      <c r="AO53" t="s">
        <v>165</v>
      </c>
      <c r="AP53" t="s">
        <v>138</v>
      </c>
      <c r="AQ53" s="12" t="s">
        <v>47</v>
      </c>
    </row>
    <row r="54" spans="1:43" x14ac:dyDescent="0.2">
      <c r="A54" s="2" t="s">
        <v>124</v>
      </c>
      <c r="C54" s="1" t="s">
        <v>166</v>
      </c>
      <c r="D54" t="s">
        <v>167</v>
      </c>
      <c r="E54" t="s">
        <v>53</v>
      </c>
      <c r="F54">
        <v>2.5</v>
      </c>
      <c r="G54">
        <v>0</v>
      </c>
      <c r="H54">
        <f>F54*AE54</f>
        <v>0</v>
      </c>
      <c r="I54">
        <f>J54-H54</f>
        <v>0</v>
      </c>
      <c r="J54">
        <f>F54*G54</f>
        <v>0</v>
      </c>
      <c r="K54">
        <v>2.5249999999999999</v>
      </c>
      <c r="L54">
        <f>F54*K54</f>
        <v>6.3125</v>
      </c>
      <c r="M54" t="s">
        <v>45</v>
      </c>
      <c r="N54">
        <v>1</v>
      </c>
      <c r="O54">
        <f>IF(N54=5,I54,0)</f>
        <v>0</v>
      </c>
      <c r="Z54">
        <f>IF(AD54=0,J54,0)</f>
        <v>0</v>
      </c>
      <c r="AA54">
        <f>IF(AD54=15,J54,0)</f>
        <v>0</v>
      </c>
      <c r="AB54">
        <f>IF(AD54=21,J54,0)</f>
        <v>0</v>
      </c>
      <c r="AD54">
        <v>21</v>
      </c>
      <c r="AE54">
        <f>G54*AG54</f>
        <v>0</v>
      </c>
      <c r="AF54">
        <f>G54*(1-AG54)</f>
        <v>0</v>
      </c>
      <c r="AG54">
        <v>0.76936412459720738</v>
      </c>
      <c r="AM54">
        <f>F54*AE54</f>
        <v>0</v>
      </c>
      <c r="AN54">
        <f>F54*AF54</f>
        <v>0</v>
      </c>
      <c r="AO54" t="s">
        <v>165</v>
      </c>
      <c r="AP54" t="s">
        <v>138</v>
      </c>
      <c r="AQ54" s="12" t="s">
        <v>47</v>
      </c>
    </row>
    <row r="55" spans="1:43" x14ac:dyDescent="0.2">
      <c r="A55" s="2" t="s">
        <v>168</v>
      </c>
      <c r="C55" s="1" t="s">
        <v>169</v>
      </c>
      <c r="D55" t="s">
        <v>170</v>
      </c>
      <c r="E55" t="s">
        <v>88</v>
      </c>
      <c r="F55">
        <v>1.2999999999999999E-2</v>
      </c>
      <c r="G55">
        <v>0</v>
      </c>
      <c r="H55">
        <f>F55*AE55</f>
        <v>0</v>
      </c>
      <c r="I55">
        <f>J55-H55</f>
        <v>0</v>
      </c>
      <c r="J55">
        <f>F55*G55</f>
        <v>0</v>
      </c>
      <c r="K55">
        <v>1.0662499999999999</v>
      </c>
      <c r="L55">
        <f>F55*K55</f>
        <v>1.3861249999999999E-2</v>
      </c>
      <c r="M55" t="s">
        <v>45</v>
      </c>
      <c r="N55">
        <v>1</v>
      </c>
      <c r="O55">
        <f>IF(N55=5,I55,0)</f>
        <v>0</v>
      </c>
      <c r="Z55">
        <f>IF(AD55=0,J55,0)</f>
        <v>0</v>
      </c>
      <c r="AA55">
        <f>IF(AD55=15,J55,0)</f>
        <v>0</v>
      </c>
      <c r="AB55">
        <f>IF(AD55=21,J55,0)</f>
        <v>0</v>
      </c>
      <c r="AD55">
        <v>21</v>
      </c>
      <c r="AE55">
        <f>G55*AG55</f>
        <v>0</v>
      </c>
      <c r="AF55">
        <f>G55*(1-AG55)</f>
        <v>0</v>
      </c>
      <c r="AG55">
        <v>0.78366982622432857</v>
      </c>
      <c r="AM55">
        <f>F55*AE55</f>
        <v>0</v>
      </c>
      <c r="AN55">
        <f>F55*AF55</f>
        <v>0</v>
      </c>
      <c r="AO55" t="s">
        <v>165</v>
      </c>
      <c r="AP55" t="s">
        <v>138</v>
      </c>
      <c r="AQ55" s="12" t="s">
        <v>47</v>
      </c>
    </row>
    <row r="56" spans="1:43" x14ac:dyDescent="0.2">
      <c r="A56" s="13"/>
      <c r="B56" s="14"/>
      <c r="C56" s="14" t="s">
        <v>171</v>
      </c>
      <c r="D56" s="12" t="s">
        <v>172</v>
      </c>
      <c r="E56" s="12"/>
      <c r="F56" s="12"/>
      <c r="G56" s="12"/>
      <c r="H56" s="12">
        <f>SUM(H57:H63)</f>
        <v>0</v>
      </c>
      <c r="I56" s="12">
        <f>SUM(I57:I63)</f>
        <v>0</v>
      </c>
      <c r="J56" s="12">
        <f>H56+I56</f>
        <v>0</v>
      </c>
      <c r="K56" s="12"/>
      <c r="L56" s="12">
        <f>SUM(L57:L63)</f>
        <v>1.6E-2</v>
      </c>
      <c r="M56" s="12"/>
      <c r="P56" s="12">
        <f>IF(Q56="PR",J56,SUM(O57:O63))</f>
        <v>0</v>
      </c>
      <c r="Q56" s="12" t="s">
        <v>173</v>
      </c>
      <c r="R56" s="12">
        <f>IF(Q56="HS",H56,0)</f>
        <v>0</v>
      </c>
      <c r="S56" s="12">
        <f>IF(Q56="HS",I56-P56,0)</f>
        <v>0</v>
      </c>
      <c r="T56" s="12">
        <f>IF(Q56="PS",H56,0)</f>
        <v>0</v>
      </c>
      <c r="U56" s="12">
        <f>IF(Q56="PS",I56-P56,0)</f>
        <v>0</v>
      </c>
      <c r="V56" s="12">
        <f>IF(Q56="MP",H56,0)</f>
        <v>0</v>
      </c>
      <c r="W56" s="12">
        <f>IF(Q56="MP",I56-P56,0)</f>
        <v>0</v>
      </c>
      <c r="X56" s="12">
        <f>IF(Q56="OM",H56,0)</f>
        <v>0</v>
      </c>
      <c r="Y56" s="12">
        <v>711</v>
      </c>
      <c r="AI56">
        <f>SUM(Z57:Z63)</f>
        <v>0</v>
      </c>
      <c r="AJ56">
        <f>SUM(AA57:AA63)</f>
        <v>0</v>
      </c>
      <c r="AK56">
        <f>SUM(AB57:AB63)</f>
        <v>0</v>
      </c>
    </row>
    <row r="57" spans="1:43" x14ac:dyDescent="0.2">
      <c r="A57" s="2" t="s">
        <v>174</v>
      </c>
      <c r="C57" s="1" t="s">
        <v>175</v>
      </c>
      <c r="D57" t="s">
        <v>176</v>
      </c>
      <c r="E57" t="s">
        <v>44</v>
      </c>
      <c r="F57">
        <v>3</v>
      </c>
      <c r="G57">
        <v>0</v>
      </c>
      <c r="H57">
        <f>F57*AE57</f>
        <v>0</v>
      </c>
      <c r="I57">
        <f>J57-H57</f>
        <v>0</v>
      </c>
      <c r="J57">
        <f>F57*G57</f>
        <v>0</v>
      </c>
      <c r="K57">
        <v>1.7000000000000001E-4</v>
      </c>
      <c r="L57">
        <f>F57*K57</f>
        <v>5.1000000000000004E-4</v>
      </c>
      <c r="M57" t="s">
        <v>45</v>
      </c>
      <c r="N57">
        <v>1</v>
      </c>
      <c r="O57">
        <f>IF(N57=5,I57,0)</f>
        <v>0</v>
      </c>
      <c r="Z57">
        <f>IF(AD57=0,J57,0)</f>
        <v>0</v>
      </c>
      <c r="AA57">
        <f>IF(AD57=15,J57,0)</f>
        <v>0</v>
      </c>
      <c r="AB57">
        <f>IF(AD57=21,J57,0)</f>
        <v>0</v>
      </c>
      <c r="AD57">
        <v>21</v>
      </c>
      <c r="AE57">
        <f>G57*AG57</f>
        <v>0</v>
      </c>
      <c r="AF57">
        <f>G57*(1-AG57)</f>
        <v>0</v>
      </c>
      <c r="AG57">
        <v>0.1653333333333333</v>
      </c>
      <c r="AM57">
        <f>F57*AE57</f>
        <v>0</v>
      </c>
      <c r="AN57">
        <f>F57*AF57</f>
        <v>0</v>
      </c>
      <c r="AO57" t="s">
        <v>177</v>
      </c>
      <c r="AP57" t="s">
        <v>178</v>
      </c>
      <c r="AQ57" s="12" t="s">
        <v>47</v>
      </c>
    </row>
    <row r="58" spans="1:43" x14ac:dyDescent="0.2">
      <c r="A58" s="2" t="s">
        <v>179</v>
      </c>
      <c r="C58" s="1" t="s">
        <v>180</v>
      </c>
      <c r="D58" t="s">
        <v>181</v>
      </c>
      <c r="E58" t="s">
        <v>104</v>
      </c>
      <c r="F58">
        <v>1</v>
      </c>
      <c r="G58">
        <v>0</v>
      </c>
      <c r="H58">
        <f>F58*AE58</f>
        <v>0</v>
      </c>
      <c r="I58">
        <f>J58-H58</f>
        <v>0</v>
      </c>
      <c r="J58">
        <f>F58*G58</f>
        <v>0</v>
      </c>
      <c r="K58">
        <v>1E-3</v>
      </c>
      <c r="L58">
        <f>F58*K58</f>
        <v>1E-3</v>
      </c>
      <c r="M58" t="s">
        <v>45</v>
      </c>
      <c r="N58">
        <v>1</v>
      </c>
      <c r="O58">
        <f>IF(N58=5,I58,0)</f>
        <v>0</v>
      </c>
      <c r="Z58">
        <f>IF(AD58=0,J58,0)</f>
        <v>0</v>
      </c>
      <c r="AA58">
        <f>IF(AD58=15,J58,0)</f>
        <v>0</v>
      </c>
      <c r="AB58">
        <f>IF(AD58=21,J58,0)</f>
        <v>0</v>
      </c>
      <c r="AD58">
        <v>21</v>
      </c>
      <c r="AE58">
        <f>G58*AG58</f>
        <v>0</v>
      </c>
      <c r="AF58">
        <f>G58*(1-AG58)</f>
        <v>0</v>
      </c>
      <c r="AG58">
        <v>1</v>
      </c>
      <c r="AM58">
        <f>F58*AE58</f>
        <v>0</v>
      </c>
      <c r="AN58">
        <f>F58*AF58</f>
        <v>0</v>
      </c>
      <c r="AO58" t="s">
        <v>177</v>
      </c>
      <c r="AP58" t="s">
        <v>178</v>
      </c>
      <c r="AQ58" s="12" t="s">
        <v>47</v>
      </c>
    </row>
    <row r="59" spans="1:43" x14ac:dyDescent="0.2">
      <c r="A59" s="2" t="s">
        <v>182</v>
      </c>
      <c r="C59" s="1" t="s">
        <v>183</v>
      </c>
      <c r="D59" t="s">
        <v>184</v>
      </c>
      <c r="E59" t="s">
        <v>44</v>
      </c>
      <c r="F59">
        <v>3</v>
      </c>
      <c r="G59">
        <v>0</v>
      </c>
      <c r="H59">
        <f>F59*AE59</f>
        <v>0</v>
      </c>
      <c r="I59">
        <f>J59-H59</f>
        <v>0</v>
      </c>
      <c r="J59">
        <f>F59*G59</f>
        <v>0</v>
      </c>
      <c r="K59">
        <v>8.0999999999999996E-4</v>
      </c>
      <c r="L59">
        <f>F59*K59</f>
        <v>2.4299999999999999E-3</v>
      </c>
      <c r="M59" t="s">
        <v>45</v>
      </c>
      <c r="N59">
        <v>1</v>
      </c>
      <c r="O59">
        <f>IF(N59=5,I59,0)</f>
        <v>0</v>
      </c>
      <c r="Z59">
        <f>IF(AD59=0,J59,0)</f>
        <v>0</v>
      </c>
      <c r="AA59">
        <f>IF(AD59=15,J59,0)</f>
        <v>0</v>
      </c>
      <c r="AB59">
        <f>IF(AD59=21,J59,0)</f>
        <v>0</v>
      </c>
      <c r="AD59">
        <v>21</v>
      </c>
      <c r="AE59">
        <f>G59*AG59</f>
        <v>0</v>
      </c>
      <c r="AF59">
        <f>G59*(1-AG59)</f>
        <v>0</v>
      </c>
      <c r="AG59">
        <v>0.34059692244139211</v>
      </c>
      <c r="AM59">
        <f>F59*AE59</f>
        <v>0</v>
      </c>
      <c r="AN59">
        <f>F59*AF59</f>
        <v>0</v>
      </c>
      <c r="AO59" t="s">
        <v>177</v>
      </c>
      <c r="AP59" t="s">
        <v>178</v>
      </c>
      <c r="AQ59" s="12" t="s">
        <v>47</v>
      </c>
    </row>
    <row r="60" spans="1:43" ht="12.75" customHeight="1" x14ac:dyDescent="0.2">
      <c r="C60" s="15" t="s">
        <v>55</v>
      </c>
      <c r="D60" s="59" t="s">
        <v>185</v>
      </c>
      <c r="E60" s="59"/>
      <c r="F60" s="59"/>
      <c r="G60" s="59"/>
      <c r="H60" s="59"/>
      <c r="I60" s="59"/>
      <c r="J60" s="59"/>
      <c r="K60" s="59"/>
      <c r="L60" s="59"/>
      <c r="M60" s="59"/>
    </row>
    <row r="61" spans="1:43" x14ac:dyDescent="0.2">
      <c r="A61" s="2" t="s">
        <v>186</v>
      </c>
      <c r="C61" s="1" t="s">
        <v>175</v>
      </c>
      <c r="D61" t="s">
        <v>187</v>
      </c>
      <c r="E61" t="s">
        <v>44</v>
      </c>
      <c r="F61">
        <v>3</v>
      </c>
      <c r="G61">
        <v>0</v>
      </c>
      <c r="H61">
        <f>F61*AE61</f>
        <v>0</v>
      </c>
      <c r="I61">
        <f>J61-H61</f>
        <v>0</v>
      </c>
      <c r="J61">
        <f>F61*G61</f>
        <v>0</v>
      </c>
      <c r="K61">
        <v>1.7000000000000001E-4</v>
      </c>
      <c r="L61">
        <f>F61*K61</f>
        <v>5.1000000000000004E-4</v>
      </c>
      <c r="M61" t="s">
        <v>45</v>
      </c>
      <c r="N61">
        <v>1</v>
      </c>
      <c r="O61">
        <f>IF(N61=5,I61,0)</f>
        <v>0</v>
      </c>
      <c r="Z61">
        <f>IF(AD61=0,J61,0)</f>
        <v>0</v>
      </c>
      <c r="AA61">
        <f>IF(AD61=15,J61,0)</f>
        <v>0</v>
      </c>
      <c r="AB61">
        <f>IF(AD61=21,J61,0)</f>
        <v>0</v>
      </c>
      <c r="AD61">
        <v>21</v>
      </c>
      <c r="AE61">
        <f>G61*AG61</f>
        <v>0</v>
      </c>
      <c r="AF61">
        <f>G61*(1-AG61)</f>
        <v>0</v>
      </c>
      <c r="AG61">
        <v>0.1653333333333333</v>
      </c>
      <c r="AM61">
        <f>F61*AE61</f>
        <v>0</v>
      </c>
      <c r="AN61">
        <f>F61*AF61</f>
        <v>0</v>
      </c>
      <c r="AO61" t="s">
        <v>177</v>
      </c>
      <c r="AP61" t="s">
        <v>178</v>
      </c>
      <c r="AQ61" s="12" t="s">
        <v>47</v>
      </c>
    </row>
    <row r="62" spans="1:43" x14ac:dyDescent="0.2">
      <c r="A62" s="2" t="s">
        <v>188</v>
      </c>
      <c r="C62" s="1" t="s">
        <v>189</v>
      </c>
      <c r="D62" t="s">
        <v>190</v>
      </c>
      <c r="E62" t="s">
        <v>191</v>
      </c>
      <c r="F62">
        <v>16.5</v>
      </c>
      <c r="G62">
        <v>0</v>
      </c>
      <c r="H62">
        <f>F62*AE62</f>
        <v>0</v>
      </c>
      <c r="I62">
        <f>J62-H62</f>
        <v>0</v>
      </c>
      <c r="J62">
        <f>F62*G62</f>
        <v>0</v>
      </c>
      <c r="K62">
        <v>6.9999999999999999E-4</v>
      </c>
      <c r="L62">
        <f>F62*K62</f>
        <v>1.155E-2</v>
      </c>
      <c r="M62" t="s">
        <v>45</v>
      </c>
      <c r="N62">
        <v>1</v>
      </c>
      <c r="O62">
        <f>IF(N62=5,I62,0)</f>
        <v>0</v>
      </c>
      <c r="Z62">
        <f>IF(AD62=0,J62,0)</f>
        <v>0</v>
      </c>
      <c r="AA62">
        <f>IF(AD62=15,J62,0)</f>
        <v>0</v>
      </c>
      <c r="AB62">
        <f>IF(AD62=21,J62,0)</f>
        <v>0</v>
      </c>
      <c r="AD62">
        <v>21</v>
      </c>
      <c r="AE62">
        <f>G62*AG62</f>
        <v>0</v>
      </c>
      <c r="AF62">
        <f>G62*(1-AG62)</f>
        <v>0</v>
      </c>
      <c r="AG62">
        <v>1</v>
      </c>
      <c r="AM62">
        <f>F62*AE62</f>
        <v>0</v>
      </c>
      <c r="AN62">
        <f>F62*AF62</f>
        <v>0</v>
      </c>
      <c r="AO62" t="s">
        <v>177</v>
      </c>
      <c r="AP62" t="s">
        <v>178</v>
      </c>
      <c r="AQ62" s="12" t="s">
        <v>47</v>
      </c>
    </row>
    <row r="63" spans="1:43" x14ac:dyDescent="0.2">
      <c r="A63" s="2" t="s">
        <v>192</v>
      </c>
      <c r="C63" s="1" t="s">
        <v>193</v>
      </c>
      <c r="D63" t="s">
        <v>194</v>
      </c>
      <c r="E63" t="s">
        <v>88</v>
      </c>
      <c r="F63">
        <v>1.6E-2</v>
      </c>
      <c r="G63">
        <v>0</v>
      </c>
      <c r="H63">
        <f>F63*AE63</f>
        <v>0</v>
      </c>
      <c r="I63">
        <f>J63-H63</f>
        <v>0</v>
      </c>
      <c r="J63">
        <f>F63*G63</f>
        <v>0</v>
      </c>
      <c r="K63">
        <v>0</v>
      </c>
      <c r="L63">
        <f>F63*K63</f>
        <v>0</v>
      </c>
      <c r="M63" t="s">
        <v>45</v>
      </c>
      <c r="N63">
        <v>5</v>
      </c>
      <c r="O63">
        <f>IF(N63=5,I63,0)</f>
        <v>0</v>
      </c>
      <c r="Z63">
        <f>IF(AD63=0,J63,0)</f>
        <v>0</v>
      </c>
      <c r="AA63">
        <f>IF(AD63=15,J63,0)</f>
        <v>0</v>
      </c>
      <c r="AB63">
        <f>IF(AD63=21,J63,0)</f>
        <v>0</v>
      </c>
      <c r="AD63">
        <v>21</v>
      </c>
      <c r="AE63">
        <f>G63*AG63</f>
        <v>0</v>
      </c>
      <c r="AF63">
        <f>G63*(1-AG63)</f>
        <v>0</v>
      </c>
      <c r="AG63">
        <v>0</v>
      </c>
      <c r="AM63">
        <f>F63*AE63</f>
        <v>0</v>
      </c>
      <c r="AN63">
        <f>F63*AF63</f>
        <v>0</v>
      </c>
      <c r="AO63" t="s">
        <v>177</v>
      </c>
      <c r="AP63" t="s">
        <v>178</v>
      </c>
      <c r="AQ63" s="12" t="s">
        <v>47</v>
      </c>
    </row>
    <row r="64" spans="1:43" x14ac:dyDescent="0.2">
      <c r="A64" s="13"/>
      <c r="B64" s="14"/>
      <c r="C64" s="14" t="s">
        <v>195</v>
      </c>
      <c r="D64" s="12" t="s">
        <v>196</v>
      </c>
      <c r="E64" s="12"/>
      <c r="F64" s="12"/>
      <c r="G64" s="12"/>
      <c r="H64" s="12">
        <f>SUM(H65:H68)</f>
        <v>0</v>
      </c>
      <c r="I64" s="12">
        <f>SUM(I65:I68)</f>
        <v>0</v>
      </c>
      <c r="J64" s="12">
        <f>H64+I64</f>
        <v>0</v>
      </c>
      <c r="K64" s="12"/>
      <c r="L64" s="12">
        <f>SUM(L65:L68)</f>
        <v>1.8160000000000003E-2</v>
      </c>
      <c r="M64" s="12"/>
      <c r="P64" s="12">
        <f>IF(Q64="PR",J64,SUM(O65:O68))</f>
        <v>0</v>
      </c>
      <c r="Q64" s="12" t="s">
        <v>173</v>
      </c>
      <c r="R64" s="12">
        <f>IF(Q64="HS",H64,0)</f>
        <v>0</v>
      </c>
      <c r="S64" s="12">
        <f>IF(Q64="HS",I64-P64,0)</f>
        <v>0</v>
      </c>
      <c r="T64" s="12">
        <f>IF(Q64="PS",H64,0)</f>
        <v>0</v>
      </c>
      <c r="U64" s="12">
        <f>IF(Q64="PS",I64-P64,0)</f>
        <v>0</v>
      </c>
      <c r="V64" s="12">
        <f>IF(Q64="MP",H64,0)</f>
        <v>0</v>
      </c>
      <c r="W64" s="12">
        <f>IF(Q64="MP",I64-P64,0)</f>
        <v>0</v>
      </c>
      <c r="X64" s="12">
        <f>IF(Q64="OM",H64,0)</f>
        <v>0</v>
      </c>
      <c r="Y64" s="12">
        <v>713</v>
      </c>
      <c r="AI64">
        <f>SUM(Z65:Z68)</f>
        <v>0</v>
      </c>
      <c r="AJ64">
        <f>SUM(AA65:AA68)</f>
        <v>0</v>
      </c>
      <c r="AK64">
        <f>SUM(AB65:AB68)</f>
        <v>0</v>
      </c>
    </row>
    <row r="65" spans="1:43" x14ac:dyDescent="0.2">
      <c r="A65" s="2" t="s">
        <v>197</v>
      </c>
      <c r="C65" s="1" t="s">
        <v>198</v>
      </c>
      <c r="D65" t="s">
        <v>199</v>
      </c>
      <c r="E65" t="s">
        <v>44</v>
      </c>
      <c r="F65">
        <v>3</v>
      </c>
      <c r="G65">
        <v>0</v>
      </c>
      <c r="H65">
        <f>F65*AE65</f>
        <v>0</v>
      </c>
      <c r="I65">
        <f>J65-H65</f>
        <v>0</v>
      </c>
      <c r="J65">
        <f>F65*G65</f>
        <v>0</v>
      </c>
      <c r="K65">
        <v>3.0000000000000001E-3</v>
      </c>
      <c r="L65">
        <f>F65*K65</f>
        <v>9.0000000000000011E-3</v>
      </c>
      <c r="M65" t="s">
        <v>45</v>
      </c>
      <c r="N65">
        <v>1</v>
      </c>
      <c r="O65">
        <f>IF(N65=5,I65,0)</f>
        <v>0</v>
      </c>
      <c r="Z65">
        <f>IF(AD65=0,J65,0)</f>
        <v>0</v>
      </c>
      <c r="AA65">
        <f>IF(AD65=15,J65,0)</f>
        <v>0</v>
      </c>
      <c r="AB65">
        <f>IF(AD65=21,J65,0)</f>
        <v>0</v>
      </c>
      <c r="AD65">
        <v>21</v>
      </c>
      <c r="AE65">
        <f>G65*AG65</f>
        <v>0</v>
      </c>
      <c r="AF65">
        <f>G65*(1-AG65)</f>
        <v>0</v>
      </c>
      <c r="AG65">
        <v>0.24153846153846151</v>
      </c>
      <c r="AM65">
        <f>F65*AE65</f>
        <v>0</v>
      </c>
      <c r="AN65">
        <f>F65*AF65</f>
        <v>0</v>
      </c>
      <c r="AO65" t="s">
        <v>200</v>
      </c>
      <c r="AP65" t="s">
        <v>178</v>
      </c>
      <c r="AQ65" s="12" t="s">
        <v>47</v>
      </c>
    </row>
    <row r="66" spans="1:43" ht="12.75" customHeight="1" x14ac:dyDescent="0.2">
      <c r="C66" s="15" t="s">
        <v>55</v>
      </c>
      <c r="D66" s="59" t="s">
        <v>201</v>
      </c>
      <c r="E66" s="59"/>
      <c r="F66" s="59"/>
      <c r="G66" s="59"/>
      <c r="H66" s="59"/>
      <c r="I66" s="59"/>
      <c r="J66" s="59"/>
      <c r="K66" s="59"/>
      <c r="L66" s="59"/>
      <c r="M66" s="59"/>
    </row>
    <row r="67" spans="1:43" x14ac:dyDescent="0.2">
      <c r="A67" s="2" t="s">
        <v>202</v>
      </c>
      <c r="C67" s="1" t="s">
        <v>203</v>
      </c>
      <c r="D67" t="s">
        <v>204</v>
      </c>
      <c r="E67" t="s">
        <v>205</v>
      </c>
      <c r="F67">
        <v>2</v>
      </c>
      <c r="G67">
        <v>0</v>
      </c>
      <c r="H67">
        <f>F67*AE67</f>
        <v>0</v>
      </c>
      <c r="I67">
        <f>J67-H67</f>
        <v>0</v>
      </c>
      <c r="J67">
        <f>F67*G67</f>
        <v>0</v>
      </c>
      <c r="K67">
        <v>9.7999999999999997E-4</v>
      </c>
      <c r="L67">
        <f>F67*K67</f>
        <v>1.9599999999999999E-3</v>
      </c>
      <c r="M67" t="s">
        <v>45</v>
      </c>
      <c r="N67">
        <v>1</v>
      </c>
      <c r="O67">
        <f>IF(N67=5,I67,0)</f>
        <v>0</v>
      </c>
      <c r="Z67">
        <f>IF(AD67=0,J67,0)</f>
        <v>0</v>
      </c>
      <c r="AA67">
        <f>IF(AD67=15,J67,0)</f>
        <v>0</v>
      </c>
      <c r="AB67">
        <f>IF(AD67=21,J67,0)</f>
        <v>0</v>
      </c>
      <c r="AD67">
        <v>21</v>
      </c>
      <c r="AE67">
        <f>G67*AG67</f>
        <v>0</v>
      </c>
      <c r="AF67">
        <f>G67*(1-AG67)</f>
        <v>0</v>
      </c>
      <c r="AG67">
        <v>1</v>
      </c>
      <c r="AM67">
        <f>F67*AE67</f>
        <v>0</v>
      </c>
      <c r="AN67">
        <f>F67*AF67</f>
        <v>0</v>
      </c>
      <c r="AO67" t="s">
        <v>200</v>
      </c>
      <c r="AP67" t="s">
        <v>178</v>
      </c>
      <c r="AQ67" s="12" t="s">
        <v>47</v>
      </c>
    </row>
    <row r="68" spans="1:43" x14ac:dyDescent="0.2">
      <c r="A68" s="2" t="s">
        <v>206</v>
      </c>
      <c r="C68" s="1" t="s">
        <v>207</v>
      </c>
      <c r="D68" t="s">
        <v>208</v>
      </c>
      <c r="E68" t="s">
        <v>44</v>
      </c>
      <c r="F68">
        <v>3</v>
      </c>
      <c r="G68">
        <v>0</v>
      </c>
      <c r="H68">
        <f>F68*AE68</f>
        <v>0</v>
      </c>
      <c r="I68">
        <f>J68-H68</f>
        <v>0</v>
      </c>
      <c r="J68">
        <f>F68*G68</f>
        <v>0</v>
      </c>
      <c r="K68">
        <v>2.3999999999999998E-3</v>
      </c>
      <c r="L68">
        <f>F68*K68</f>
        <v>7.1999999999999998E-3</v>
      </c>
      <c r="M68" t="s">
        <v>45</v>
      </c>
      <c r="N68">
        <v>1</v>
      </c>
      <c r="O68">
        <f>IF(N68=5,I68,0)</f>
        <v>0</v>
      </c>
      <c r="Z68">
        <f>IF(AD68=0,J68,0)</f>
        <v>0</v>
      </c>
      <c r="AA68">
        <f>IF(AD68=15,J68,0)</f>
        <v>0</v>
      </c>
      <c r="AB68">
        <f>IF(AD68=21,J68,0)</f>
        <v>0</v>
      </c>
      <c r="AD68">
        <v>21</v>
      </c>
      <c r="AE68">
        <f>G68*AG68</f>
        <v>0</v>
      </c>
      <c r="AF68">
        <f>G68*(1-AG68)</f>
        <v>0</v>
      </c>
      <c r="AG68">
        <v>1</v>
      </c>
      <c r="AM68">
        <f>F68*AE68</f>
        <v>0</v>
      </c>
      <c r="AN68">
        <f>F68*AF68</f>
        <v>0</v>
      </c>
      <c r="AO68" t="s">
        <v>200</v>
      </c>
      <c r="AP68" t="s">
        <v>178</v>
      </c>
      <c r="AQ68" s="12" t="s">
        <v>47</v>
      </c>
    </row>
    <row r="69" spans="1:43" x14ac:dyDescent="0.2">
      <c r="A69" s="13"/>
      <c r="B69" s="14"/>
      <c r="C69" s="14" t="s">
        <v>209</v>
      </c>
      <c r="D69" s="12" t="s">
        <v>210</v>
      </c>
      <c r="E69" s="12"/>
      <c r="F69" s="12"/>
      <c r="G69" s="12"/>
      <c r="H69" s="12">
        <f>SUM(H70:H70)</f>
        <v>0</v>
      </c>
      <c r="I69" s="12">
        <f>SUM(I70:I70)</f>
        <v>0</v>
      </c>
      <c r="J69" s="12">
        <f>H69+I69</f>
        <v>0</v>
      </c>
      <c r="K69" s="12"/>
      <c r="L69" s="12">
        <f>SUM(L70:L70)</f>
        <v>3.7949999999999998E-2</v>
      </c>
      <c r="M69" s="12"/>
      <c r="P69" s="12">
        <f>IF(Q69="PR",J69,SUM(O70:O70))</f>
        <v>0</v>
      </c>
      <c r="Q69" s="12" t="s">
        <v>173</v>
      </c>
      <c r="R69" s="12">
        <f>IF(Q69="HS",H69,0)</f>
        <v>0</v>
      </c>
      <c r="S69" s="12">
        <f>IF(Q69="HS",I69-P69,0)</f>
        <v>0</v>
      </c>
      <c r="T69" s="12">
        <f>IF(Q69="PS",H69,0)</f>
        <v>0</v>
      </c>
      <c r="U69" s="12">
        <f>IF(Q69="PS",I69-P69,0)</f>
        <v>0</v>
      </c>
      <c r="V69" s="12">
        <f>IF(Q69="MP",H69,0)</f>
        <v>0</v>
      </c>
      <c r="W69" s="12">
        <f>IF(Q69="MP",I69-P69,0)</f>
        <v>0</v>
      </c>
      <c r="X69" s="12">
        <f>IF(Q69="OM",H69,0)</f>
        <v>0</v>
      </c>
      <c r="Y69" s="12">
        <v>764</v>
      </c>
      <c r="AI69">
        <f>SUM(Z70:Z70)</f>
        <v>0</v>
      </c>
      <c r="AJ69">
        <f>SUM(AA70:AA70)</f>
        <v>0</v>
      </c>
      <c r="AK69">
        <f>SUM(AB70:AB70)</f>
        <v>0</v>
      </c>
    </row>
    <row r="70" spans="1:43" x14ac:dyDescent="0.2">
      <c r="A70" s="2" t="s">
        <v>211</v>
      </c>
      <c r="C70" s="1" t="s">
        <v>212</v>
      </c>
      <c r="D70" t="s">
        <v>213</v>
      </c>
      <c r="E70" t="s">
        <v>214</v>
      </c>
      <c r="F70">
        <v>16.5</v>
      </c>
      <c r="G70">
        <v>0</v>
      </c>
      <c r="H70">
        <f>F70*AE70</f>
        <v>0</v>
      </c>
      <c r="I70">
        <f>J70-H70</f>
        <v>0</v>
      </c>
      <c r="J70">
        <f>F70*G70</f>
        <v>0</v>
      </c>
      <c r="K70">
        <v>2.3E-3</v>
      </c>
      <c r="L70">
        <f>F70*K70</f>
        <v>3.7949999999999998E-2</v>
      </c>
      <c r="M70" t="s">
        <v>45</v>
      </c>
      <c r="N70">
        <v>1</v>
      </c>
      <c r="O70">
        <f>IF(N70=5,I70,0)</f>
        <v>0</v>
      </c>
      <c r="Z70">
        <f>IF(AD70=0,J70,0)</f>
        <v>0</v>
      </c>
      <c r="AA70">
        <f>IF(AD70=15,J70,0)</f>
        <v>0</v>
      </c>
      <c r="AB70">
        <f>IF(AD70=21,J70,0)</f>
        <v>0</v>
      </c>
      <c r="AD70">
        <v>21</v>
      </c>
      <c r="AE70">
        <f>G70*AG70</f>
        <v>0</v>
      </c>
      <c r="AF70">
        <f>G70*(1-AG70)</f>
        <v>0</v>
      </c>
      <c r="AG70">
        <v>0</v>
      </c>
      <c r="AM70">
        <f>F70*AE70</f>
        <v>0</v>
      </c>
      <c r="AN70">
        <f>F70*AF70</f>
        <v>0</v>
      </c>
      <c r="AO70" t="s">
        <v>215</v>
      </c>
      <c r="AP70" t="s">
        <v>216</v>
      </c>
      <c r="AQ70" s="12" t="s">
        <v>47</v>
      </c>
    </row>
    <row r="71" spans="1:43" x14ac:dyDescent="0.2">
      <c r="A71" s="13"/>
      <c r="B71" s="14"/>
      <c r="C71" s="14" t="s">
        <v>217</v>
      </c>
      <c r="D71" s="12" t="s">
        <v>218</v>
      </c>
      <c r="E71" s="12"/>
      <c r="F71" s="12"/>
      <c r="G71" s="12"/>
      <c r="H71" s="12">
        <f>SUM(H72:H83)</f>
        <v>0</v>
      </c>
      <c r="I71" s="12">
        <f>SUM(I72:I83)</f>
        <v>0</v>
      </c>
      <c r="J71" s="12">
        <f>H71+I71</f>
        <v>0</v>
      </c>
      <c r="K71" s="12"/>
      <c r="L71" s="12">
        <f>SUM(L72:L83)</f>
        <v>1.0923849999999999</v>
      </c>
      <c r="M71" s="12"/>
      <c r="P71" s="12">
        <f>IF(Q71="PR",J71,SUM(O72:O83))</f>
        <v>0</v>
      </c>
      <c r="Q71" s="12" t="s">
        <v>173</v>
      </c>
      <c r="R71" s="12">
        <f>IF(Q71="HS",H71,0)</f>
        <v>0</v>
      </c>
      <c r="S71" s="12">
        <f>IF(Q71="HS",I71-P71,0)</f>
        <v>0</v>
      </c>
      <c r="T71" s="12">
        <f>IF(Q71="PS",H71,0)</f>
        <v>0</v>
      </c>
      <c r="U71" s="12">
        <f>IF(Q71="PS",I71-P71,0)</f>
        <v>0</v>
      </c>
      <c r="V71" s="12">
        <f>IF(Q71="MP",H71,0)</f>
        <v>0</v>
      </c>
      <c r="W71" s="12">
        <f>IF(Q71="MP",I71-P71,0)</f>
        <v>0</v>
      </c>
      <c r="X71" s="12">
        <f>IF(Q71="OM",H71,0)</f>
        <v>0</v>
      </c>
      <c r="Y71" s="12">
        <v>767</v>
      </c>
      <c r="AI71">
        <f>SUM(Z72:Z83)</f>
        <v>0</v>
      </c>
      <c r="AJ71">
        <f>SUM(AA72:AA83)</f>
        <v>0</v>
      </c>
      <c r="AK71">
        <f>SUM(AB72:AB83)</f>
        <v>0</v>
      </c>
    </row>
    <row r="72" spans="1:43" x14ac:dyDescent="0.2">
      <c r="A72" s="2" t="s">
        <v>219</v>
      </c>
      <c r="C72" s="1" t="s">
        <v>220</v>
      </c>
      <c r="D72" t="s">
        <v>221</v>
      </c>
      <c r="E72" t="s">
        <v>104</v>
      </c>
      <c r="F72">
        <v>450</v>
      </c>
      <c r="G72">
        <v>0</v>
      </c>
      <c r="H72">
        <f>F72*AE72</f>
        <v>0</v>
      </c>
      <c r="I72">
        <f>J72-H72</f>
        <v>0</v>
      </c>
      <c r="J72">
        <f>F72*G72</f>
        <v>0</v>
      </c>
      <c r="K72">
        <v>1.06E-3</v>
      </c>
      <c r="L72">
        <f>F72*K72</f>
        <v>0.47699999999999998</v>
      </c>
      <c r="M72" t="s">
        <v>45</v>
      </c>
      <c r="N72">
        <v>1</v>
      </c>
      <c r="O72">
        <f>IF(N72=5,I72,0)</f>
        <v>0</v>
      </c>
      <c r="Z72">
        <f>IF(AD72=0,J72,0)</f>
        <v>0</v>
      </c>
      <c r="AA72">
        <f>IF(AD72=15,J72,0)</f>
        <v>0</v>
      </c>
      <c r="AB72">
        <f>IF(AD72=21,J72,0)</f>
        <v>0</v>
      </c>
      <c r="AD72">
        <v>21</v>
      </c>
      <c r="AE72">
        <f>G72*AG72</f>
        <v>0</v>
      </c>
      <c r="AF72">
        <f>G72*(1-AG72)</f>
        <v>0</v>
      </c>
      <c r="AG72">
        <v>0.2092436974789916</v>
      </c>
      <c r="AM72">
        <f>F72*AE72</f>
        <v>0</v>
      </c>
      <c r="AN72">
        <f>F72*AF72</f>
        <v>0</v>
      </c>
      <c r="AO72" t="s">
        <v>222</v>
      </c>
      <c r="AP72" t="s">
        <v>216</v>
      </c>
      <c r="AQ72" s="12" t="s">
        <v>47</v>
      </c>
    </row>
    <row r="73" spans="1:43" ht="12.75" customHeight="1" x14ac:dyDescent="0.2">
      <c r="C73" s="15" t="s">
        <v>55</v>
      </c>
      <c r="D73" s="59" t="s">
        <v>223</v>
      </c>
      <c r="E73" s="59"/>
      <c r="F73" s="59"/>
      <c r="G73" s="59"/>
      <c r="H73" s="59"/>
      <c r="I73" s="59"/>
      <c r="J73" s="59"/>
      <c r="K73" s="59"/>
      <c r="L73" s="59"/>
      <c r="M73" s="59"/>
    </row>
    <row r="74" spans="1:43" x14ac:dyDescent="0.2">
      <c r="A74" s="2" t="s">
        <v>224</v>
      </c>
      <c r="C74" s="1" t="s">
        <v>220</v>
      </c>
      <c r="D74" t="s">
        <v>225</v>
      </c>
      <c r="E74" t="s">
        <v>104</v>
      </c>
      <c r="F74">
        <v>115</v>
      </c>
      <c r="G74">
        <v>0</v>
      </c>
      <c r="H74">
        <f>F74*AE74</f>
        <v>0</v>
      </c>
      <c r="I74">
        <f>J74-H74</f>
        <v>0</v>
      </c>
      <c r="J74">
        <f>F74*G74</f>
        <v>0</v>
      </c>
      <c r="K74">
        <v>1.06E-3</v>
      </c>
      <c r="L74">
        <f>F74*K74</f>
        <v>0.12189999999999999</v>
      </c>
      <c r="M74" t="s">
        <v>45</v>
      </c>
      <c r="N74">
        <v>1</v>
      </c>
      <c r="O74">
        <f>IF(N74=5,I74,0)</f>
        <v>0</v>
      </c>
      <c r="Z74">
        <f>IF(AD74=0,J74,0)</f>
        <v>0</v>
      </c>
      <c r="AA74">
        <f>IF(AD74=15,J74,0)</f>
        <v>0</v>
      </c>
      <c r="AB74">
        <f>IF(AD74=21,J74,0)</f>
        <v>0</v>
      </c>
      <c r="AD74">
        <v>21</v>
      </c>
      <c r="AE74">
        <f>G74*AG74</f>
        <v>0</v>
      </c>
      <c r="AF74">
        <f>G74*(1-AG74)</f>
        <v>0</v>
      </c>
      <c r="AG74">
        <v>0.2092436974789916</v>
      </c>
      <c r="AM74">
        <f>F74*AE74</f>
        <v>0</v>
      </c>
      <c r="AN74">
        <f>F74*AF74</f>
        <v>0</v>
      </c>
      <c r="AO74" t="s">
        <v>222</v>
      </c>
      <c r="AP74" t="s">
        <v>216</v>
      </c>
      <c r="AQ74" s="12" t="s">
        <v>47</v>
      </c>
    </row>
    <row r="75" spans="1:43" ht="12.75" customHeight="1" x14ac:dyDescent="0.2">
      <c r="C75" s="15" t="s">
        <v>55</v>
      </c>
      <c r="D75" s="59" t="s">
        <v>159</v>
      </c>
      <c r="E75" s="59"/>
      <c r="F75" s="59"/>
      <c r="G75" s="59"/>
      <c r="H75" s="59"/>
      <c r="I75" s="59"/>
      <c r="J75" s="59"/>
      <c r="K75" s="59"/>
      <c r="L75" s="59"/>
      <c r="M75" s="59"/>
    </row>
    <row r="76" spans="1:43" x14ac:dyDescent="0.2">
      <c r="A76" s="2" t="s">
        <v>226</v>
      </c>
      <c r="C76" s="1" t="s">
        <v>227</v>
      </c>
      <c r="D76" t="s">
        <v>228</v>
      </c>
      <c r="E76" t="s">
        <v>214</v>
      </c>
      <c r="F76">
        <v>4.5</v>
      </c>
      <c r="G76">
        <v>0</v>
      </c>
      <c r="H76">
        <f>F76*AE76</f>
        <v>0</v>
      </c>
      <c r="I76">
        <f>J76-H76</f>
        <v>0</v>
      </c>
      <c r="J76">
        <f>F76*G76</f>
        <v>0</v>
      </c>
      <c r="K76">
        <v>3.0000000000000001E-5</v>
      </c>
      <c r="L76">
        <f>F76*K76</f>
        <v>1.35E-4</v>
      </c>
      <c r="M76" t="s">
        <v>45</v>
      </c>
      <c r="N76">
        <v>1</v>
      </c>
      <c r="O76">
        <f>IF(N76=5,I76,0)</f>
        <v>0</v>
      </c>
      <c r="Z76">
        <f>IF(AD76=0,J76,0)</f>
        <v>0</v>
      </c>
      <c r="AA76">
        <f>IF(AD76=15,J76,0)</f>
        <v>0</v>
      </c>
      <c r="AB76">
        <f>IF(AD76=21,J76,0)</f>
        <v>0</v>
      </c>
      <c r="AD76">
        <v>21</v>
      </c>
      <c r="AE76">
        <f>G76*AG76</f>
        <v>0</v>
      </c>
      <c r="AF76">
        <f>G76*(1-AG76)</f>
        <v>0</v>
      </c>
      <c r="AG76">
        <v>8.083700440528635E-2</v>
      </c>
      <c r="AM76">
        <f>F76*AE76</f>
        <v>0</v>
      </c>
      <c r="AN76">
        <f>F76*AF76</f>
        <v>0</v>
      </c>
      <c r="AO76" t="s">
        <v>222</v>
      </c>
      <c r="AP76" t="s">
        <v>216</v>
      </c>
      <c r="AQ76" s="12" t="s">
        <v>47</v>
      </c>
    </row>
    <row r="77" spans="1:43" ht="12.75" customHeight="1" x14ac:dyDescent="0.2">
      <c r="C77" s="15" t="s">
        <v>55</v>
      </c>
      <c r="D77" s="59" t="s">
        <v>229</v>
      </c>
      <c r="E77" s="59"/>
      <c r="F77" s="59"/>
      <c r="G77" s="59"/>
      <c r="H77" s="59"/>
      <c r="I77" s="59"/>
      <c r="J77" s="59"/>
      <c r="K77" s="59"/>
      <c r="L77" s="59"/>
      <c r="M77" s="59"/>
    </row>
    <row r="78" spans="1:43" x14ac:dyDescent="0.2">
      <c r="A78" s="2" t="s">
        <v>230</v>
      </c>
      <c r="C78" s="1" t="s">
        <v>231</v>
      </c>
      <c r="D78" t="s">
        <v>232</v>
      </c>
      <c r="E78" t="s">
        <v>214</v>
      </c>
      <c r="F78">
        <v>25</v>
      </c>
      <c r="G78">
        <v>0</v>
      </c>
      <c r="H78">
        <f>F78*AE78</f>
        <v>0</v>
      </c>
      <c r="I78">
        <f>J78-H78</f>
        <v>0</v>
      </c>
      <c r="J78">
        <f>F78*G78</f>
        <v>0</v>
      </c>
      <c r="K78">
        <v>9.2499999999999995E-3</v>
      </c>
      <c r="L78">
        <f>F78*K78</f>
        <v>0.23124999999999998</v>
      </c>
      <c r="M78" t="s">
        <v>233</v>
      </c>
      <c r="N78">
        <v>1</v>
      </c>
      <c r="O78">
        <f>IF(N78=5,I78,0)</f>
        <v>0</v>
      </c>
      <c r="Z78">
        <f>IF(AD78=0,J78,0)</f>
        <v>0</v>
      </c>
      <c r="AA78">
        <f>IF(AD78=15,J78,0)</f>
        <v>0</v>
      </c>
      <c r="AB78">
        <f>IF(AD78=21,J78,0)</f>
        <v>0</v>
      </c>
      <c r="AD78">
        <v>21</v>
      </c>
      <c r="AE78">
        <f>G78*AG78</f>
        <v>0</v>
      </c>
      <c r="AF78">
        <f>G78*(1-AG78)</f>
        <v>0</v>
      </c>
      <c r="AG78">
        <v>0</v>
      </c>
      <c r="AM78">
        <f>F78*AE78</f>
        <v>0</v>
      </c>
      <c r="AN78">
        <f>F78*AF78</f>
        <v>0</v>
      </c>
      <c r="AO78" t="s">
        <v>222</v>
      </c>
      <c r="AP78" t="s">
        <v>216</v>
      </c>
      <c r="AQ78" s="12" t="s">
        <v>47</v>
      </c>
    </row>
    <row r="79" spans="1:43" x14ac:dyDescent="0.2">
      <c r="A79" s="2" t="s">
        <v>234</v>
      </c>
      <c r="C79" s="1" t="s">
        <v>235</v>
      </c>
      <c r="D79" t="s">
        <v>236</v>
      </c>
      <c r="E79" t="s">
        <v>214</v>
      </c>
      <c r="F79">
        <v>25</v>
      </c>
      <c r="G79">
        <v>0</v>
      </c>
      <c r="H79">
        <f>F79*AE79</f>
        <v>0</v>
      </c>
      <c r="I79">
        <f>J79-H79</f>
        <v>0</v>
      </c>
      <c r="J79">
        <f>F79*G79</f>
        <v>0</v>
      </c>
      <c r="K79">
        <v>0</v>
      </c>
      <c r="L79">
        <f>F79*K79</f>
        <v>0</v>
      </c>
      <c r="M79" t="s">
        <v>45</v>
      </c>
      <c r="N79">
        <v>1</v>
      </c>
      <c r="O79">
        <f>IF(N79=5,I79,0)</f>
        <v>0</v>
      </c>
      <c r="Z79">
        <f>IF(AD79=0,J79,0)</f>
        <v>0</v>
      </c>
      <c r="AA79">
        <f>IF(AD79=15,J79,0)</f>
        <v>0</v>
      </c>
      <c r="AB79">
        <f>IF(AD79=21,J79,0)</f>
        <v>0</v>
      </c>
      <c r="AD79">
        <v>21</v>
      </c>
      <c r="AE79">
        <f>G79*AG79</f>
        <v>0</v>
      </c>
      <c r="AF79">
        <f>G79*(1-AG79)</f>
        <v>0</v>
      </c>
      <c r="AG79">
        <v>0</v>
      </c>
      <c r="AM79">
        <f>F79*AE79</f>
        <v>0</v>
      </c>
      <c r="AN79">
        <f>F79*AF79</f>
        <v>0</v>
      </c>
      <c r="AO79" t="s">
        <v>222</v>
      </c>
      <c r="AP79" t="s">
        <v>216</v>
      </c>
      <c r="AQ79" s="12" t="s">
        <v>47</v>
      </c>
    </row>
    <row r="80" spans="1:43" x14ac:dyDescent="0.2">
      <c r="A80" s="2" t="s">
        <v>237</v>
      </c>
      <c r="C80" s="1" t="s">
        <v>238</v>
      </c>
      <c r="D80" t="s">
        <v>239</v>
      </c>
      <c r="E80" t="s">
        <v>205</v>
      </c>
      <c r="F80">
        <v>24</v>
      </c>
      <c r="G80">
        <v>0</v>
      </c>
      <c r="H80">
        <f>F80*AE80</f>
        <v>0</v>
      </c>
      <c r="I80">
        <f>J80-H80</f>
        <v>0</v>
      </c>
      <c r="J80">
        <f>F80*G80</f>
        <v>0</v>
      </c>
      <c r="K80">
        <v>1.04E-2</v>
      </c>
      <c r="L80">
        <f>F80*K80</f>
        <v>0.24959999999999999</v>
      </c>
      <c r="M80" t="s">
        <v>240</v>
      </c>
      <c r="N80">
        <v>1</v>
      </c>
      <c r="O80">
        <f>IF(N80=5,I80,0)</f>
        <v>0</v>
      </c>
      <c r="Z80">
        <f>IF(AD80=0,J80,0)</f>
        <v>0</v>
      </c>
      <c r="AA80">
        <f>IF(AD80=15,J80,0)</f>
        <v>0</v>
      </c>
      <c r="AB80">
        <f>IF(AD80=21,J80,0)</f>
        <v>0</v>
      </c>
      <c r="AD80">
        <v>21</v>
      </c>
      <c r="AE80">
        <f>G80*AG80</f>
        <v>0</v>
      </c>
      <c r="AF80">
        <f>G80*(1-AG80)</f>
        <v>0</v>
      </c>
      <c r="AG80">
        <v>1</v>
      </c>
      <c r="AM80">
        <f>F80*AE80</f>
        <v>0</v>
      </c>
      <c r="AN80">
        <f>F80*AF80</f>
        <v>0</v>
      </c>
      <c r="AO80" t="s">
        <v>222</v>
      </c>
      <c r="AP80" t="s">
        <v>216</v>
      </c>
      <c r="AQ80" s="12" t="s">
        <v>47</v>
      </c>
    </row>
    <row r="81" spans="1:43" ht="12.75" customHeight="1" x14ac:dyDescent="0.2">
      <c r="C81" s="15" t="s">
        <v>55</v>
      </c>
      <c r="D81" s="59" t="s">
        <v>241</v>
      </c>
      <c r="E81" s="59"/>
      <c r="F81" s="59"/>
      <c r="G81" s="59"/>
      <c r="H81" s="59"/>
      <c r="I81" s="59"/>
      <c r="J81" s="59"/>
      <c r="K81" s="59"/>
      <c r="L81" s="59"/>
      <c r="M81" s="59"/>
    </row>
    <row r="82" spans="1:43" x14ac:dyDescent="0.2">
      <c r="A82" s="2" t="s">
        <v>242</v>
      </c>
      <c r="C82" s="1" t="s">
        <v>243</v>
      </c>
      <c r="D82" t="s">
        <v>244</v>
      </c>
      <c r="E82" t="s">
        <v>104</v>
      </c>
      <c r="F82">
        <v>250</v>
      </c>
      <c r="G82">
        <v>0</v>
      </c>
      <c r="H82">
        <f>F82*AE82</f>
        <v>0</v>
      </c>
      <c r="I82">
        <f>J82-H82</f>
        <v>0</v>
      </c>
      <c r="J82">
        <f>F82*G82</f>
        <v>0</v>
      </c>
      <c r="K82">
        <v>5.0000000000000002E-5</v>
      </c>
      <c r="L82">
        <f>F82*K82</f>
        <v>1.2500000000000001E-2</v>
      </c>
      <c r="M82" t="s">
        <v>45</v>
      </c>
      <c r="N82">
        <v>1</v>
      </c>
      <c r="O82">
        <f>IF(N82=5,I82,0)</f>
        <v>0</v>
      </c>
      <c r="Z82">
        <f>IF(AD82=0,J82,0)</f>
        <v>0</v>
      </c>
      <c r="AA82">
        <f>IF(AD82=15,J82,0)</f>
        <v>0</v>
      </c>
      <c r="AB82">
        <f>IF(AD82=21,J82,0)</f>
        <v>0</v>
      </c>
      <c r="AD82">
        <v>21</v>
      </c>
      <c r="AE82">
        <f>G82*AG82</f>
        <v>0</v>
      </c>
      <c r="AF82">
        <f>G82*(1-AG82)</f>
        <v>0</v>
      </c>
      <c r="AG82">
        <v>0.2351016592661837</v>
      </c>
      <c r="AM82">
        <f>F82*AE82</f>
        <v>0</v>
      </c>
      <c r="AN82">
        <f>F82*AF82</f>
        <v>0</v>
      </c>
      <c r="AO82" t="s">
        <v>222</v>
      </c>
      <c r="AP82" t="s">
        <v>216</v>
      </c>
      <c r="AQ82" s="12" t="s">
        <v>47</v>
      </c>
    </row>
    <row r="83" spans="1:43" x14ac:dyDescent="0.2">
      <c r="A83" s="2" t="s">
        <v>245</v>
      </c>
      <c r="C83" s="1" t="s">
        <v>246</v>
      </c>
      <c r="D83" t="s">
        <v>247</v>
      </c>
      <c r="E83" t="s">
        <v>88</v>
      </c>
      <c r="F83">
        <v>1.09239</v>
      </c>
      <c r="G83">
        <v>0</v>
      </c>
      <c r="H83">
        <f>F83*AE83</f>
        <v>0</v>
      </c>
      <c r="I83">
        <f>J83-H83</f>
        <v>0</v>
      </c>
      <c r="J83">
        <f>F83*G83</f>
        <v>0</v>
      </c>
      <c r="K83">
        <v>0</v>
      </c>
      <c r="L83">
        <f>F83*K83</f>
        <v>0</v>
      </c>
      <c r="M83" t="s">
        <v>45</v>
      </c>
      <c r="N83">
        <v>5</v>
      </c>
      <c r="O83">
        <f>IF(N83=5,I83,0)</f>
        <v>0</v>
      </c>
      <c r="Z83">
        <f>IF(AD83=0,J83,0)</f>
        <v>0</v>
      </c>
      <c r="AA83">
        <f>IF(AD83=15,J83,0)</f>
        <v>0</v>
      </c>
      <c r="AB83">
        <f>IF(AD83=21,J83,0)</f>
        <v>0</v>
      </c>
      <c r="AD83">
        <v>21</v>
      </c>
      <c r="AE83">
        <f>G83*AG83</f>
        <v>0</v>
      </c>
      <c r="AF83">
        <f>G83*(1-AG83)</f>
        <v>0</v>
      </c>
      <c r="AG83">
        <v>0</v>
      </c>
      <c r="AM83">
        <f>F83*AE83</f>
        <v>0</v>
      </c>
      <c r="AN83">
        <f>F83*AF83</f>
        <v>0</v>
      </c>
      <c r="AO83" t="s">
        <v>222</v>
      </c>
      <c r="AP83" t="s">
        <v>216</v>
      </c>
      <c r="AQ83" s="12" t="s">
        <v>47</v>
      </c>
    </row>
    <row r="84" spans="1:43" x14ac:dyDescent="0.2">
      <c r="A84" s="13"/>
      <c r="B84" s="14"/>
      <c r="C84" s="14" t="s">
        <v>248</v>
      </c>
      <c r="D84" s="12" t="s">
        <v>249</v>
      </c>
      <c r="E84" s="12"/>
      <c r="F84" s="12"/>
      <c r="G84" s="12"/>
      <c r="H84" s="12">
        <f>SUM(H85:H89)</f>
        <v>0</v>
      </c>
      <c r="I84" s="12">
        <f>SUM(I85:I89)</f>
        <v>0</v>
      </c>
      <c r="J84" s="12">
        <f>H84+I84</f>
        <v>0</v>
      </c>
      <c r="K84" s="12"/>
      <c r="L84" s="12">
        <f>SUM(L85:L89)</f>
        <v>0.10349000000000001</v>
      </c>
      <c r="M84" s="12"/>
      <c r="P84" s="12">
        <f>IF(Q84="PR",J84,SUM(O85:O89))</f>
        <v>0</v>
      </c>
      <c r="Q84" s="12" t="s">
        <v>173</v>
      </c>
      <c r="R84" s="12">
        <f>IF(Q84="HS",H84,0)</f>
        <v>0</v>
      </c>
      <c r="S84" s="12">
        <f>IF(Q84="HS",I84-P84,0)</f>
        <v>0</v>
      </c>
      <c r="T84" s="12">
        <f>IF(Q84="PS",H84,0)</f>
        <v>0</v>
      </c>
      <c r="U84" s="12">
        <f>IF(Q84="PS",I84-P84,0)</f>
        <v>0</v>
      </c>
      <c r="V84" s="12">
        <f>IF(Q84="MP",H84,0)</f>
        <v>0</v>
      </c>
      <c r="W84" s="12">
        <f>IF(Q84="MP",I84-P84,0)</f>
        <v>0</v>
      </c>
      <c r="X84" s="12">
        <f>IF(Q84="OM",H84,0)</f>
        <v>0</v>
      </c>
      <c r="Y84" s="12">
        <v>771</v>
      </c>
      <c r="AI84">
        <f>SUM(Z85:Z89)</f>
        <v>0</v>
      </c>
      <c r="AJ84">
        <f>SUM(AA85:AA89)</f>
        <v>0</v>
      </c>
      <c r="AK84">
        <f>SUM(AB85:AB89)</f>
        <v>0</v>
      </c>
    </row>
    <row r="85" spans="1:43" x14ac:dyDescent="0.2">
      <c r="A85" s="2" t="s">
        <v>250</v>
      </c>
      <c r="C85" s="1" t="s">
        <v>251</v>
      </c>
      <c r="D85" t="s">
        <v>252</v>
      </c>
      <c r="E85" t="s">
        <v>88</v>
      </c>
      <c r="F85">
        <v>8.9999999999999993E-3</v>
      </c>
      <c r="G85">
        <v>0</v>
      </c>
      <c r="H85">
        <f>F85*AE85</f>
        <v>0</v>
      </c>
      <c r="I85">
        <f>J85-H85</f>
        <v>0</v>
      </c>
      <c r="J85">
        <f>F85*G85</f>
        <v>0</v>
      </c>
      <c r="K85">
        <v>1</v>
      </c>
      <c r="L85">
        <f>F85*K85</f>
        <v>8.9999999999999993E-3</v>
      </c>
      <c r="M85" t="s">
        <v>45</v>
      </c>
      <c r="N85">
        <v>1</v>
      </c>
      <c r="O85">
        <f>IF(N85=5,I85,0)</f>
        <v>0</v>
      </c>
      <c r="Z85">
        <f>IF(AD85=0,J85,0)</f>
        <v>0</v>
      </c>
      <c r="AA85">
        <f>IF(AD85=15,J85,0)</f>
        <v>0</v>
      </c>
      <c r="AB85">
        <f>IF(AD85=21,J85,0)</f>
        <v>0</v>
      </c>
      <c r="AD85">
        <v>21</v>
      </c>
      <c r="AE85">
        <f>G85*AG85</f>
        <v>0</v>
      </c>
      <c r="AF85">
        <f>G85*(1-AG85)</f>
        <v>0</v>
      </c>
      <c r="AG85">
        <v>1</v>
      </c>
      <c r="AM85">
        <f>F85*AE85</f>
        <v>0</v>
      </c>
      <c r="AN85">
        <f>F85*AF85</f>
        <v>0</v>
      </c>
      <c r="AO85" t="s">
        <v>253</v>
      </c>
      <c r="AP85" t="s">
        <v>254</v>
      </c>
      <c r="AQ85" s="12" t="s">
        <v>47</v>
      </c>
    </row>
    <row r="86" spans="1:43" x14ac:dyDescent="0.2">
      <c r="A86" s="2" t="s">
        <v>255</v>
      </c>
      <c r="C86" s="1" t="s">
        <v>256</v>
      </c>
      <c r="D86" t="s">
        <v>257</v>
      </c>
      <c r="E86" t="s">
        <v>104</v>
      </c>
      <c r="F86">
        <v>9</v>
      </c>
      <c r="G86">
        <v>0</v>
      </c>
      <c r="H86">
        <f>F86*AE86</f>
        <v>0</v>
      </c>
      <c r="I86">
        <f>J86-H86</f>
        <v>0</v>
      </c>
      <c r="J86">
        <f>F86*G86</f>
        <v>0</v>
      </c>
      <c r="K86">
        <v>1E-3</v>
      </c>
      <c r="L86">
        <f>F86*K86</f>
        <v>9.0000000000000011E-3</v>
      </c>
      <c r="M86" t="s">
        <v>45</v>
      </c>
      <c r="N86">
        <v>1</v>
      </c>
      <c r="O86">
        <f>IF(N86=5,I86,0)</f>
        <v>0</v>
      </c>
      <c r="Z86">
        <f>IF(AD86=0,J86,0)</f>
        <v>0</v>
      </c>
      <c r="AA86">
        <f>IF(AD86=15,J86,0)</f>
        <v>0</v>
      </c>
      <c r="AB86">
        <f>IF(AD86=21,J86,0)</f>
        <v>0</v>
      </c>
      <c r="AD86">
        <v>21</v>
      </c>
      <c r="AE86">
        <f>G86*AG86</f>
        <v>0</v>
      </c>
      <c r="AF86">
        <f>G86*(1-AG86)</f>
        <v>0</v>
      </c>
      <c r="AG86">
        <v>1</v>
      </c>
      <c r="AM86">
        <f>F86*AE86</f>
        <v>0</v>
      </c>
      <c r="AN86">
        <f>F86*AF86</f>
        <v>0</v>
      </c>
      <c r="AO86" t="s">
        <v>253</v>
      </c>
      <c r="AP86" t="s">
        <v>254</v>
      </c>
      <c r="AQ86" s="12" t="s">
        <v>47</v>
      </c>
    </row>
    <row r="87" spans="1:43" x14ac:dyDescent="0.2">
      <c r="A87" s="2" t="s">
        <v>258</v>
      </c>
      <c r="C87" s="1" t="s">
        <v>259</v>
      </c>
      <c r="D87" t="s">
        <v>260</v>
      </c>
      <c r="E87" t="s">
        <v>44</v>
      </c>
      <c r="F87">
        <v>3</v>
      </c>
      <c r="G87">
        <v>0</v>
      </c>
      <c r="H87">
        <f>F87*AE87</f>
        <v>0</v>
      </c>
      <c r="I87">
        <f>J87-H87</f>
        <v>0</v>
      </c>
      <c r="J87">
        <f>F87*G87</f>
        <v>0</v>
      </c>
      <c r="K87">
        <v>4.8300000000000001E-3</v>
      </c>
      <c r="L87">
        <f>F87*K87</f>
        <v>1.4489999999999999E-2</v>
      </c>
      <c r="M87" t="s">
        <v>45</v>
      </c>
      <c r="N87">
        <v>1</v>
      </c>
      <c r="O87">
        <f>IF(N87=5,I87,0)</f>
        <v>0</v>
      </c>
      <c r="Z87">
        <f>IF(AD87=0,J87,0)</f>
        <v>0</v>
      </c>
      <c r="AA87">
        <f>IF(AD87=15,J87,0)</f>
        <v>0</v>
      </c>
      <c r="AB87">
        <f>IF(AD87=21,J87,0)</f>
        <v>0</v>
      </c>
      <c r="AD87">
        <v>21</v>
      </c>
      <c r="AE87">
        <f>G87*AG87</f>
        <v>0</v>
      </c>
      <c r="AF87">
        <f>G87*(1-AG87)</f>
        <v>0</v>
      </c>
      <c r="AG87">
        <v>0.19359882005899701</v>
      </c>
      <c r="AM87">
        <f>F87*AE87</f>
        <v>0</v>
      </c>
      <c r="AN87">
        <f>F87*AF87</f>
        <v>0</v>
      </c>
      <c r="AO87" t="s">
        <v>253</v>
      </c>
      <c r="AP87" t="s">
        <v>254</v>
      </c>
      <c r="AQ87" s="12" t="s">
        <v>47</v>
      </c>
    </row>
    <row r="88" spans="1:43" x14ac:dyDescent="0.2">
      <c r="A88" s="2" t="s">
        <v>261</v>
      </c>
      <c r="C88" s="1" t="s">
        <v>262</v>
      </c>
      <c r="D88" t="s">
        <v>263</v>
      </c>
      <c r="E88" t="s">
        <v>205</v>
      </c>
      <c r="F88">
        <v>50</v>
      </c>
      <c r="G88">
        <v>0</v>
      </c>
      <c r="H88">
        <f>F88*AE88</f>
        <v>0</v>
      </c>
      <c r="I88">
        <f>J88-H88</f>
        <v>0</v>
      </c>
      <c r="J88">
        <f>F88*G88</f>
        <v>0</v>
      </c>
      <c r="K88">
        <v>1.42E-3</v>
      </c>
      <c r="L88">
        <f>F88*K88</f>
        <v>7.1000000000000008E-2</v>
      </c>
      <c r="M88" t="s">
        <v>45</v>
      </c>
      <c r="N88">
        <v>1</v>
      </c>
      <c r="O88">
        <f>IF(N88=5,I88,0)</f>
        <v>0</v>
      </c>
      <c r="Z88">
        <f>IF(AD88=0,J88,0)</f>
        <v>0</v>
      </c>
      <c r="AA88">
        <f>IF(AD88=15,J88,0)</f>
        <v>0</v>
      </c>
      <c r="AB88">
        <f>IF(AD88=21,J88,0)</f>
        <v>0</v>
      </c>
      <c r="AD88">
        <v>21</v>
      </c>
      <c r="AE88">
        <f>G88*AG88</f>
        <v>0</v>
      </c>
      <c r="AF88">
        <f>G88*(1-AG88)</f>
        <v>0</v>
      </c>
      <c r="AG88">
        <v>1</v>
      </c>
      <c r="AM88">
        <f>F88*AE88</f>
        <v>0</v>
      </c>
      <c r="AN88">
        <f>F88*AF88</f>
        <v>0</v>
      </c>
      <c r="AO88" t="s">
        <v>253</v>
      </c>
      <c r="AP88" t="s">
        <v>254</v>
      </c>
      <c r="AQ88" s="12" t="s">
        <v>47</v>
      </c>
    </row>
    <row r="89" spans="1:43" x14ac:dyDescent="0.2">
      <c r="A89" s="2" t="s">
        <v>264</v>
      </c>
      <c r="C89" s="1" t="s">
        <v>265</v>
      </c>
      <c r="D89" t="s">
        <v>266</v>
      </c>
      <c r="E89" t="s">
        <v>88</v>
      </c>
      <c r="F89">
        <v>0.10349</v>
      </c>
      <c r="G89">
        <v>0</v>
      </c>
      <c r="H89">
        <f>F89*AE89</f>
        <v>0</v>
      </c>
      <c r="I89">
        <f>J89-H89</f>
        <v>0</v>
      </c>
      <c r="J89">
        <f>F89*G89</f>
        <v>0</v>
      </c>
      <c r="K89">
        <v>0</v>
      </c>
      <c r="L89">
        <f>F89*K89</f>
        <v>0</v>
      </c>
      <c r="M89" t="s">
        <v>45</v>
      </c>
      <c r="N89">
        <v>5</v>
      </c>
      <c r="O89">
        <f>IF(N89=5,I89,0)</f>
        <v>0</v>
      </c>
      <c r="Z89">
        <f>IF(AD89=0,J89,0)</f>
        <v>0</v>
      </c>
      <c r="AA89">
        <f>IF(AD89=15,J89,0)</f>
        <v>0</v>
      </c>
      <c r="AB89">
        <f>IF(AD89=21,J89,0)</f>
        <v>0</v>
      </c>
      <c r="AD89">
        <v>21</v>
      </c>
      <c r="AE89">
        <f>G89*AG89</f>
        <v>0</v>
      </c>
      <c r="AF89">
        <f>G89*(1-AG89)</f>
        <v>0</v>
      </c>
      <c r="AG89">
        <v>0</v>
      </c>
      <c r="AM89">
        <f>F89*AE89</f>
        <v>0</v>
      </c>
      <c r="AN89">
        <f>F89*AF89</f>
        <v>0</v>
      </c>
      <c r="AO89" t="s">
        <v>253</v>
      </c>
      <c r="AP89" t="s">
        <v>254</v>
      </c>
      <c r="AQ89" s="12" t="s">
        <v>47</v>
      </c>
    </row>
    <row r="90" spans="1:43" x14ac:dyDescent="0.2">
      <c r="A90" s="13"/>
      <c r="B90" s="14"/>
      <c r="C90" s="14" t="s">
        <v>267</v>
      </c>
      <c r="D90" s="12" t="s">
        <v>268</v>
      </c>
      <c r="E90" s="12"/>
      <c r="F90" s="12"/>
      <c r="G90" s="12"/>
      <c r="H90" s="12">
        <f>SUM(H91:H91)</f>
        <v>0</v>
      </c>
      <c r="I90" s="12">
        <f>SUM(I91:I91)</f>
        <v>0</v>
      </c>
      <c r="J90" s="12">
        <f>H90+I90</f>
        <v>0</v>
      </c>
      <c r="K90" s="12"/>
      <c r="L90" s="12">
        <f>SUM(L91:L91)</f>
        <v>6.3E-3</v>
      </c>
      <c r="M90" s="12"/>
      <c r="P90" s="12">
        <f>IF(Q90="PR",J90,SUM(O91:O91))</f>
        <v>0</v>
      </c>
      <c r="Q90" s="12" t="s">
        <v>173</v>
      </c>
      <c r="R90" s="12">
        <f>IF(Q90="HS",H90,0)</f>
        <v>0</v>
      </c>
      <c r="S90" s="12">
        <f>IF(Q90="HS",I90-P90,0)</f>
        <v>0</v>
      </c>
      <c r="T90" s="12">
        <f>IF(Q90="PS",H90,0)</f>
        <v>0</v>
      </c>
      <c r="U90" s="12">
        <f>IF(Q90="PS",I90-P90,0)</f>
        <v>0</v>
      </c>
      <c r="V90" s="12">
        <f>IF(Q90="MP",H90,0)</f>
        <v>0</v>
      </c>
      <c r="W90" s="12">
        <f>IF(Q90="MP",I90-P90,0)</f>
        <v>0</v>
      </c>
      <c r="X90" s="12">
        <f>IF(Q90="OM",H90,0)</f>
        <v>0</v>
      </c>
      <c r="Y90" s="12">
        <v>783</v>
      </c>
      <c r="AI90">
        <f>SUM(Z91:Z91)</f>
        <v>0</v>
      </c>
      <c r="AJ90">
        <f>SUM(AA91:AA91)</f>
        <v>0</v>
      </c>
      <c r="AK90">
        <f>SUM(AB91:AB91)</f>
        <v>0</v>
      </c>
    </row>
    <row r="91" spans="1:43" x14ac:dyDescent="0.2">
      <c r="A91" s="2" t="s">
        <v>269</v>
      </c>
      <c r="C91" s="1" t="s">
        <v>270</v>
      </c>
      <c r="D91" t="s">
        <v>271</v>
      </c>
      <c r="E91" t="s">
        <v>44</v>
      </c>
      <c r="F91">
        <v>15</v>
      </c>
      <c r="G91">
        <v>0</v>
      </c>
      <c r="H91">
        <f>F91*AE91</f>
        <v>0</v>
      </c>
      <c r="I91">
        <f>J91-H91</f>
        <v>0</v>
      </c>
      <c r="J91">
        <f>F91*G91</f>
        <v>0</v>
      </c>
      <c r="K91">
        <v>4.2000000000000002E-4</v>
      </c>
      <c r="L91">
        <f>F91*K91</f>
        <v>6.3E-3</v>
      </c>
      <c r="M91" t="s">
        <v>45</v>
      </c>
      <c r="N91">
        <v>1</v>
      </c>
      <c r="O91">
        <f>IF(N91=5,I91,0)</f>
        <v>0</v>
      </c>
      <c r="Z91">
        <f>IF(AD91=0,J91,0)</f>
        <v>0</v>
      </c>
      <c r="AA91">
        <f>IF(AD91=15,J91,0)</f>
        <v>0</v>
      </c>
      <c r="AB91">
        <f>IF(AD91=21,J91,0)</f>
        <v>0</v>
      </c>
      <c r="AD91">
        <v>21</v>
      </c>
      <c r="AE91">
        <f>G91*AG91</f>
        <v>0</v>
      </c>
      <c r="AF91">
        <f>G91*(1-AG91)</f>
        <v>0</v>
      </c>
      <c r="AG91">
        <v>0.41338075356940368</v>
      </c>
      <c r="AM91">
        <f>F91*AE91</f>
        <v>0</v>
      </c>
      <c r="AN91">
        <f>F91*AF91</f>
        <v>0</v>
      </c>
      <c r="AO91" t="s">
        <v>272</v>
      </c>
      <c r="AP91" t="s">
        <v>273</v>
      </c>
      <c r="AQ91" s="12" t="s">
        <v>47</v>
      </c>
    </row>
    <row r="92" spans="1:43" x14ac:dyDescent="0.2">
      <c r="A92" s="13"/>
      <c r="B92" s="14"/>
      <c r="C92" s="14" t="s">
        <v>274</v>
      </c>
      <c r="D92" s="12" t="s">
        <v>275</v>
      </c>
      <c r="E92" s="12"/>
      <c r="F92" s="12"/>
      <c r="G92" s="12"/>
      <c r="H92" s="12">
        <f>SUM(H93:H96)</f>
        <v>0</v>
      </c>
      <c r="I92" s="12">
        <f>SUM(I93:I96)</f>
        <v>0</v>
      </c>
      <c r="J92" s="12">
        <f>H92+I92</f>
        <v>0</v>
      </c>
      <c r="K92" s="12"/>
      <c r="L92" s="12">
        <f>SUM(L93:L96)</f>
        <v>6.0000000000000001E-3</v>
      </c>
      <c r="M92" s="12"/>
      <c r="P92" s="12">
        <f>IF(Q92="PR",J92,SUM(O93:O96))</f>
        <v>0</v>
      </c>
      <c r="Q92" s="12" t="s">
        <v>41</v>
      </c>
      <c r="R92" s="12">
        <f>IF(Q92="HS",H92,0)</f>
        <v>0</v>
      </c>
      <c r="S92" s="12">
        <f>IF(Q92="HS",I92-P92,0)</f>
        <v>0</v>
      </c>
      <c r="T92" s="12">
        <f>IF(Q92="PS",H92,0)</f>
        <v>0</v>
      </c>
      <c r="U92" s="12">
        <f>IF(Q92="PS",I92-P92,0)</f>
        <v>0</v>
      </c>
      <c r="V92" s="12">
        <f>IF(Q92="MP",H92,0)</f>
        <v>0</v>
      </c>
      <c r="W92" s="12">
        <f>IF(Q92="MP",I92-P92,0)</f>
        <v>0</v>
      </c>
      <c r="X92" s="12">
        <f>IF(Q92="OM",H92,0)</f>
        <v>0</v>
      </c>
      <c r="Y92" s="12">
        <v>91</v>
      </c>
      <c r="AI92">
        <f>SUM(Z93:Z96)</f>
        <v>0</v>
      </c>
      <c r="AJ92">
        <f>SUM(AA93:AA96)</f>
        <v>0</v>
      </c>
      <c r="AK92">
        <f>SUM(AB93:AB96)</f>
        <v>0</v>
      </c>
    </row>
    <row r="93" spans="1:43" x14ac:dyDescent="0.2">
      <c r="A93" s="2" t="s">
        <v>276</v>
      </c>
      <c r="C93" s="1" t="s">
        <v>277</v>
      </c>
      <c r="D93" t="s">
        <v>278</v>
      </c>
      <c r="E93" t="s">
        <v>205</v>
      </c>
      <c r="F93">
        <v>2</v>
      </c>
      <c r="G93">
        <v>0</v>
      </c>
      <c r="H93">
        <f>F93*AE93</f>
        <v>0</v>
      </c>
      <c r="I93">
        <f>J93-H93</f>
        <v>0</v>
      </c>
      <c r="J93">
        <f>F93*G93</f>
        <v>0</v>
      </c>
      <c r="K93">
        <v>0</v>
      </c>
      <c r="L93">
        <f>F93*K93</f>
        <v>0</v>
      </c>
      <c r="M93" t="s">
        <v>240</v>
      </c>
      <c r="N93">
        <v>1</v>
      </c>
      <c r="O93">
        <f>IF(N93=5,I93,0)</f>
        <v>0</v>
      </c>
      <c r="Z93">
        <f>IF(AD93=0,J93,0)</f>
        <v>0</v>
      </c>
      <c r="AA93">
        <f>IF(AD93=15,J93,0)</f>
        <v>0</v>
      </c>
      <c r="AB93">
        <f>IF(AD93=21,J93,0)</f>
        <v>0</v>
      </c>
      <c r="AD93">
        <v>21</v>
      </c>
      <c r="AE93">
        <f>G93*AG93</f>
        <v>0</v>
      </c>
      <c r="AF93">
        <f>G93*(1-AG93)</f>
        <v>0</v>
      </c>
      <c r="AG93">
        <v>0</v>
      </c>
      <c r="AM93">
        <f>F93*AE93</f>
        <v>0</v>
      </c>
      <c r="AN93">
        <f>F93*AF93</f>
        <v>0</v>
      </c>
      <c r="AO93" t="s">
        <v>279</v>
      </c>
      <c r="AP93" t="s">
        <v>280</v>
      </c>
      <c r="AQ93" s="12" t="s">
        <v>47</v>
      </c>
    </row>
    <row r="94" spans="1:43" ht="12.75" customHeight="1" x14ac:dyDescent="0.2">
      <c r="C94" s="15" t="s">
        <v>55</v>
      </c>
      <c r="D94" s="59" t="s">
        <v>281</v>
      </c>
      <c r="E94" s="59"/>
      <c r="F94" s="59"/>
      <c r="G94" s="59"/>
      <c r="H94" s="59"/>
      <c r="I94" s="59"/>
      <c r="J94" s="59"/>
      <c r="K94" s="59"/>
      <c r="L94" s="59"/>
      <c r="M94" s="59"/>
    </row>
    <row r="95" spans="1:43" x14ac:dyDescent="0.2">
      <c r="A95" s="2" t="s">
        <v>282</v>
      </c>
      <c r="C95" s="1" t="s">
        <v>283</v>
      </c>
      <c r="D95" t="s">
        <v>284</v>
      </c>
      <c r="E95" t="s">
        <v>205</v>
      </c>
      <c r="F95">
        <v>1</v>
      </c>
      <c r="G95">
        <v>0</v>
      </c>
      <c r="H95">
        <f>F95*AE95</f>
        <v>0</v>
      </c>
      <c r="I95">
        <f>J95-H95</f>
        <v>0</v>
      </c>
      <c r="J95">
        <f>F95*G95</f>
        <v>0</v>
      </c>
      <c r="K95">
        <v>2E-3</v>
      </c>
      <c r="L95">
        <f>F95*K95</f>
        <v>2E-3</v>
      </c>
      <c r="M95" t="s">
        <v>240</v>
      </c>
      <c r="N95">
        <v>1</v>
      </c>
      <c r="O95">
        <f>IF(N95=5,I95,0)</f>
        <v>0</v>
      </c>
      <c r="Z95">
        <f>IF(AD95=0,J95,0)</f>
        <v>0</v>
      </c>
      <c r="AA95">
        <f>IF(AD95=15,J95,0)</f>
        <v>0</v>
      </c>
      <c r="AB95">
        <f>IF(AD95=21,J95,0)</f>
        <v>0</v>
      </c>
      <c r="AD95">
        <v>21</v>
      </c>
      <c r="AE95">
        <f>G95*AG95</f>
        <v>0</v>
      </c>
      <c r="AF95">
        <f>G95*(1-AG95)</f>
        <v>0</v>
      </c>
      <c r="AG95">
        <v>0</v>
      </c>
      <c r="AM95">
        <f>F95*AE95</f>
        <v>0</v>
      </c>
      <c r="AN95">
        <f>F95*AF95</f>
        <v>0</v>
      </c>
      <c r="AO95" t="s">
        <v>279</v>
      </c>
      <c r="AP95" t="s">
        <v>280</v>
      </c>
      <c r="AQ95" s="12" t="s">
        <v>47</v>
      </c>
    </row>
    <row r="96" spans="1:43" x14ac:dyDescent="0.2">
      <c r="A96" s="2" t="s">
        <v>285</v>
      </c>
      <c r="C96" s="1" t="s">
        <v>286</v>
      </c>
      <c r="D96" t="s">
        <v>287</v>
      </c>
      <c r="E96" t="s">
        <v>205</v>
      </c>
      <c r="F96">
        <v>1</v>
      </c>
      <c r="G96">
        <v>0</v>
      </c>
      <c r="H96">
        <f>F96*AE96</f>
        <v>0</v>
      </c>
      <c r="I96">
        <f>J96-H96</f>
        <v>0</v>
      </c>
      <c r="J96">
        <f>F96*G96</f>
        <v>0</v>
      </c>
      <c r="K96">
        <v>4.0000000000000001E-3</v>
      </c>
      <c r="L96">
        <f>F96*K96</f>
        <v>4.0000000000000001E-3</v>
      </c>
      <c r="M96" t="s">
        <v>240</v>
      </c>
      <c r="N96">
        <v>1</v>
      </c>
      <c r="O96">
        <f>IF(N96=5,I96,0)</f>
        <v>0</v>
      </c>
      <c r="Z96">
        <f>IF(AD96=0,J96,0)</f>
        <v>0</v>
      </c>
      <c r="AA96">
        <f>IF(AD96=15,J96,0)</f>
        <v>0</v>
      </c>
      <c r="AB96">
        <f>IF(AD96=21,J96,0)</f>
        <v>0</v>
      </c>
      <c r="AD96">
        <v>21</v>
      </c>
      <c r="AE96">
        <f>G96*AG96</f>
        <v>0</v>
      </c>
      <c r="AF96">
        <f>G96*(1-AG96)</f>
        <v>0</v>
      </c>
      <c r="AG96">
        <v>0</v>
      </c>
      <c r="AM96">
        <f>F96*AE96</f>
        <v>0</v>
      </c>
      <c r="AN96">
        <f>F96*AF96</f>
        <v>0</v>
      </c>
      <c r="AO96" t="s">
        <v>279</v>
      </c>
      <c r="AP96" t="s">
        <v>280</v>
      </c>
      <c r="AQ96" s="12" t="s">
        <v>47</v>
      </c>
    </row>
    <row r="97" spans="1:43" x14ac:dyDescent="0.2">
      <c r="A97" s="13"/>
      <c r="B97" s="14"/>
      <c r="C97" s="14" t="s">
        <v>288</v>
      </c>
      <c r="D97" s="12" t="s">
        <v>289</v>
      </c>
      <c r="E97" s="12"/>
      <c r="F97" s="12"/>
      <c r="G97" s="12"/>
      <c r="H97" s="12">
        <f>SUM(H98:H98)</f>
        <v>0</v>
      </c>
      <c r="I97" s="12">
        <f>SUM(I98:I98)</f>
        <v>0</v>
      </c>
      <c r="J97" s="12">
        <f>H97+I97</f>
        <v>0</v>
      </c>
      <c r="K97" s="12"/>
      <c r="L97" s="12">
        <f>SUM(L98:L98)</f>
        <v>0</v>
      </c>
      <c r="M97" s="12"/>
      <c r="P97" s="12">
        <f>IF(Q97="PR",J97,SUM(O98:O98))</f>
        <v>0</v>
      </c>
      <c r="Q97" s="12" t="s">
        <v>41</v>
      </c>
      <c r="R97" s="12">
        <f>IF(Q97="HS",H97,0)</f>
        <v>0</v>
      </c>
      <c r="S97" s="12">
        <f>IF(Q97="HS",I97-P97,0)</f>
        <v>0</v>
      </c>
      <c r="T97" s="12">
        <f>IF(Q97="PS",H97,0)</f>
        <v>0</v>
      </c>
      <c r="U97" s="12">
        <f>IF(Q97="PS",I97-P97,0)</f>
        <v>0</v>
      </c>
      <c r="V97" s="12">
        <f>IF(Q97="MP",H97,0)</f>
        <v>0</v>
      </c>
      <c r="W97" s="12">
        <f>IF(Q97="MP",I97-P97,0)</f>
        <v>0</v>
      </c>
      <c r="X97" s="12">
        <f>IF(Q97="OM",H97,0)</f>
        <v>0</v>
      </c>
      <c r="Y97" s="12">
        <v>95</v>
      </c>
      <c r="AI97">
        <f>SUM(Z98:Z98)</f>
        <v>0</v>
      </c>
      <c r="AJ97">
        <f>SUM(AA98:AA98)</f>
        <v>0</v>
      </c>
      <c r="AK97">
        <f>SUM(AB98:AB98)</f>
        <v>0</v>
      </c>
    </row>
    <row r="98" spans="1:43" x14ac:dyDescent="0.2">
      <c r="A98" s="2" t="s">
        <v>290</v>
      </c>
      <c r="C98" s="1" t="s">
        <v>291</v>
      </c>
      <c r="D98" t="s">
        <v>292</v>
      </c>
      <c r="E98" t="s">
        <v>205</v>
      </c>
      <c r="F98">
        <v>25</v>
      </c>
      <c r="G98">
        <v>0</v>
      </c>
      <c r="H98">
        <f>F98*AE98</f>
        <v>0</v>
      </c>
      <c r="I98">
        <f>J98-H98</f>
        <v>0</v>
      </c>
      <c r="J98">
        <f>F98*G98</f>
        <v>0</v>
      </c>
      <c r="K98">
        <v>0</v>
      </c>
      <c r="L98">
        <f>F98*K98</f>
        <v>0</v>
      </c>
      <c r="M98" t="s">
        <v>45</v>
      </c>
      <c r="N98">
        <v>1</v>
      </c>
      <c r="O98">
        <f>IF(N98=5,I98,0)</f>
        <v>0</v>
      </c>
      <c r="Z98">
        <f>IF(AD98=0,J98,0)</f>
        <v>0</v>
      </c>
      <c r="AA98">
        <f>IF(AD98=15,J98,0)</f>
        <v>0</v>
      </c>
      <c r="AB98">
        <f>IF(AD98=21,J98,0)</f>
        <v>0</v>
      </c>
      <c r="AD98">
        <v>21</v>
      </c>
      <c r="AE98">
        <f>G98*AG98</f>
        <v>0</v>
      </c>
      <c r="AF98">
        <f>G98*(1-AG98)</f>
        <v>0</v>
      </c>
      <c r="AG98">
        <v>0.79481222707423582</v>
      </c>
      <c r="AM98">
        <f>F98*AE98</f>
        <v>0</v>
      </c>
      <c r="AN98">
        <f>F98*AF98</f>
        <v>0</v>
      </c>
      <c r="AO98" t="s">
        <v>293</v>
      </c>
      <c r="AP98" t="s">
        <v>280</v>
      </c>
      <c r="AQ98" s="12" t="s">
        <v>47</v>
      </c>
    </row>
    <row r="99" spans="1:43" x14ac:dyDescent="0.2">
      <c r="A99" s="13"/>
      <c r="B99" s="14"/>
      <c r="C99" s="14" t="s">
        <v>294</v>
      </c>
      <c r="D99" s="12" t="s">
        <v>295</v>
      </c>
      <c r="E99" s="12"/>
      <c r="F99" s="12"/>
      <c r="G99" s="12"/>
      <c r="H99" s="12">
        <f>SUM(H100:H102)</f>
        <v>0</v>
      </c>
      <c r="I99" s="12">
        <f>SUM(I100:I102)</f>
        <v>0</v>
      </c>
      <c r="J99" s="12">
        <f>H99+I99</f>
        <v>0</v>
      </c>
      <c r="K99" s="12"/>
      <c r="L99" s="12">
        <f>SUM(L100:L102)</f>
        <v>16.1503595</v>
      </c>
      <c r="M99" s="12"/>
      <c r="P99" s="12">
        <f>IF(Q99="PR",J99,SUM(O100:O102))</f>
        <v>0</v>
      </c>
      <c r="Q99" s="12" t="s">
        <v>41</v>
      </c>
      <c r="R99" s="12">
        <f>IF(Q99="HS",H99,0)</f>
        <v>0</v>
      </c>
      <c r="S99" s="12">
        <f>IF(Q99="HS",I99-P99,0)</f>
        <v>0</v>
      </c>
      <c r="T99" s="12">
        <f>IF(Q99="PS",H99,0)</f>
        <v>0</v>
      </c>
      <c r="U99" s="12">
        <f>IF(Q99="PS",I99-P99,0)</f>
        <v>0</v>
      </c>
      <c r="V99" s="12">
        <f>IF(Q99="MP",H99,0)</f>
        <v>0</v>
      </c>
      <c r="W99" s="12">
        <f>IF(Q99="MP",I99-P99,0)</f>
        <v>0</v>
      </c>
      <c r="X99" s="12">
        <f>IF(Q99="OM",H99,0)</f>
        <v>0</v>
      </c>
      <c r="Y99" s="12">
        <v>96</v>
      </c>
      <c r="AI99">
        <f>SUM(Z100:Z102)</f>
        <v>0</v>
      </c>
      <c r="AJ99">
        <f>SUM(AA100:AA102)</f>
        <v>0</v>
      </c>
      <c r="AK99">
        <f>SUM(AB100:AB102)</f>
        <v>0</v>
      </c>
    </row>
    <row r="100" spans="1:43" x14ac:dyDescent="0.2">
      <c r="A100" s="2" t="s">
        <v>296</v>
      </c>
      <c r="C100" s="1" t="s">
        <v>297</v>
      </c>
      <c r="D100" t="s">
        <v>298</v>
      </c>
      <c r="E100" t="s">
        <v>53</v>
      </c>
      <c r="F100">
        <v>1.5</v>
      </c>
      <c r="G100">
        <v>0</v>
      </c>
      <c r="H100">
        <f>F100*AE100</f>
        <v>0</v>
      </c>
      <c r="I100">
        <f>J100-H100</f>
        <v>0</v>
      </c>
      <c r="J100">
        <f>F100*G100</f>
        <v>0</v>
      </c>
      <c r="K100">
        <v>2.4493299999999998</v>
      </c>
      <c r="L100">
        <f>F100*K100</f>
        <v>3.6739949999999997</v>
      </c>
      <c r="M100" t="s">
        <v>45</v>
      </c>
      <c r="N100">
        <v>1</v>
      </c>
      <c r="O100">
        <f>IF(N100=5,I100,0)</f>
        <v>0</v>
      </c>
      <c r="Z100">
        <f>IF(AD100=0,J100,0)</f>
        <v>0</v>
      </c>
      <c r="AA100">
        <f>IF(AD100=15,J100,0)</f>
        <v>0</v>
      </c>
      <c r="AB100">
        <f>IF(AD100=21,J100,0)</f>
        <v>0</v>
      </c>
      <c r="AD100">
        <v>21</v>
      </c>
      <c r="AE100">
        <f>G100*AG100</f>
        <v>0</v>
      </c>
      <c r="AF100">
        <f>G100*(1-AG100)</f>
        <v>0</v>
      </c>
      <c r="AG100">
        <v>6.9774053382991932E-2</v>
      </c>
      <c r="AM100">
        <f>F100*AE100</f>
        <v>0</v>
      </c>
      <c r="AN100">
        <f>F100*AF100</f>
        <v>0</v>
      </c>
      <c r="AO100" t="s">
        <v>299</v>
      </c>
      <c r="AP100" t="s">
        <v>280</v>
      </c>
      <c r="AQ100" s="12" t="s">
        <v>47</v>
      </c>
    </row>
    <row r="101" spans="1:43" x14ac:dyDescent="0.2">
      <c r="A101" s="2" t="s">
        <v>145</v>
      </c>
      <c r="C101" s="1" t="s">
        <v>300</v>
      </c>
      <c r="D101" t="s">
        <v>301</v>
      </c>
      <c r="E101" t="s">
        <v>53</v>
      </c>
      <c r="F101">
        <v>0.65</v>
      </c>
      <c r="G101">
        <v>0</v>
      </c>
      <c r="H101">
        <f>F101*AE101</f>
        <v>0</v>
      </c>
      <c r="I101">
        <f>J101-H101</f>
        <v>0</v>
      </c>
      <c r="J101">
        <f>F101*G101</f>
        <v>0</v>
      </c>
      <c r="K101">
        <v>2.2713299999999998</v>
      </c>
      <c r="L101">
        <f>F101*K101</f>
        <v>1.4763644999999999</v>
      </c>
      <c r="M101" t="s">
        <v>45</v>
      </c>
      <c r="N101">
        <v>1</v>
      </c>
      <c r="O101">
        <f>IF(N101=5,I101,0)</f>
        <v>0</v>
      </c>
      <c r="Z101">
        <f>IF(AD101=0,J101,0)</f>
        <v>0</v>
      </c>
      <c r="AA101">
        <f>IF(AD101=15,J101,0)</f>
        <v>0</v>
      </c>
      <c r="AB101">
        <f>IF(AD101=21,J101,0)</f>
        <v>0</v>
      </c>
      <c r="AD101">
        <v>21</v>
      </c>
      <c r="AE101">
        <f>G101*AG101</f>
        <v>0</v>
      </c>
      <c r="AF101">
        <f>G101*(1-AG101)</f>
        <v>0</v>
      </c>
      <c r="AG101">
        <v>8.6452959222946737E-3</v>
      </c>
      <c r="AM101">
        <f>F101*AE101</f>
        <v>0</v>
      </c>
      <c r="AN101">
        <f>F101*AF101</f>
        <v>0</v>
      </c>
      <c r="AO101" t="s">
        <v>299</v>
      </c>
      <c r="AP101" t="s">
        <v>280</v>
      </c>
      <c r="AQ101" s="12" t="s">
        <v>47</v>
      </c>
    </row>
    <row r="102" spans="1:43" x14ac:dyDescent="0.2">
      <c r="A102" s="2" t="s">
        <v>160</v>
      </c>
      <c r="C102" s="1" t="s">
        <v>302</v>
      </c>
      <c r="D102" t="s">
        <v>303</v>
      </c>
      <c r="E102" t="s">
        <v>53</v>
      </c>
      <c r="F102">
        <v>5.5</v>
      </c>
      <c r="G102">
        <v>0</v>
      </c>
      <c r="H102">
        <f>F102*AE102</f>
        <v>0</v>
      </c>
      <c r="I102">
        <f>J102-H102</f>
        <v>0</v>
      </c>
      <c r="J102">
        <f>F102*G102</f>
        <v>0</v>
      </c>
      <c r="K102">
        <v>2</v>
      </c>
      <c r="L102">
        <f>F102*K102</f>
        <v>11</v>
      </c>
      <c r="M102" t="s">
        <v>45</v>
      </c>
      <c r="N102">
        <v>1</v>
      </c>
      <c r="O102">
        <f>IF(N102=5,I102,0)</f>
        <v>0</v>
      </c>
      <c r="Z102">
        <f>IF(AD102=0,J102,0)</f>
        <v>0</v>
      </c>
      <c r="AA102">
        <f>IF(AD102=15,J102,0)</f>
        <v>0</v>
      </c>
      <c r="AB102">
        <f>IF(AD102=21,J102,0)</f>
        <v>0</v>
      </c>
      <c r="AD102">
        <v>21</v>
      </c>
      <c r="AE102">
        <f>G102*AG102</f>
        <v>0</v>
      </c>
      <c r="AF102">
        <f>G102*(1-AG102)</f>
        <v>0</v>
      </c>
      <c r="AG102">
        <v>0</v>
      </c>
      <c r="AM102">
        <f>F102*AE102</f>
        <v>0</v>
      </c>
      <c r="AN102">
        <f>F102*AF102</f>
        <v>0</v>
      </c>
      <c r="AO102" t="s">
        <v>299</v>
      </c>
      <c r="AP102" t="s">
        <v>280</v>
      </c>
      <c r="AQ102" s="12" t="s">
        <v>47</v>
      </c>
    </row>
    <row r="103" spans="1:43" x14ac:dyDescent="0.2">
      <c r="A103" s="13"/>
      <c r="B103" s="14"/>
      <c r="C103" s="14" t="s">
        <v>304</v>
      </c>
      <c r="D103" s="12" t="s">
        <v>305</v>
      </c>
      <c r="E103" s="12"/>
      <c r="F103" s="12"/>
      <c r="G103" s="12"/>
      <c r="H103" s="12">
        <f>SUM(H104:H104)</f>
        <v>0</v>
      </c>
      <c r="I103" s="12">
        <f>SUM(I104:I104)</f>
        <v>0</v>
      </c>
      <c r="J103" s="12">
        <f>H103+I103</f>
        <v>0</v>
      </c>
      <c r="K103" s="12"/>
      <c r="L103" s="12">
        <f>SUM(L104:L104)</f>
        <v>0</v>
      </c>
      <c r="M103" s="12"/>
      <c r="P103" s="12">
        <f>IF(Q103="PR",J103,SUM(O104:O104))</f>
        <v>0</v>
      </c>
      <c r="Q103" s="12" t="s">
        <v>41</v>
      </c>
      <c r="R103" s="12">
        <f>IF(Q103="HS",H103,0)</f>
        <v>0</v>
      </c>
      <c r="S103" s="12">
        <f>IF(Q103="HS",I103-P103,0)</f>
        <v>0</v>
      </c>
      <c r="T103" s="12">
        <f>IF(Q103="PS",H103,0)</f>
        <v>0</v>
      </c>
      <c r="U103" s="12">
        <f>IF(Q103="PS",I103-P103,0)</f>
        <v>0</v>
      </c>
      <c r="V103" s="12">
        <f>IF(Q103="MP",H103,0)</f>
        <v>0</v>
      </c>
      <c r="W103" s="12">
        <f>IF(Q103="MP",I103-P103,0)</f>
        <v>0</v>
      </c>
      <c r="X103" s="12">
        <f>IF(Q103="OM",H103,0)</f>
        <v>0</v>
      </c>
      <c r="Y103" s="12">
        <v>97</v>
      </c>
      <c r="AI103">
        <f>SUM(Z104:Z104)</f>
        <v>0</v>
      </c>
      <c r="AJ103">
        <f>SUM(AA104:AA104)</f>
        <v>0</v>
      </c>
      <c r="AK103">
        <f>SUM(AB104:AB104)</f>
        <v>0</v>
      </c>
    </row>
    <row r="104" spans="1:43" x14ac:dyDescent="0.2">
      <c r="A104" s="2" t="s">
        <v>306</v>
      </c>
      <c r="C104" s="1" t="s">
        <v>307</v>
      </c>
      <c r="D104" t="s">
        <v>308</v>
      </c>
      <c r="E104" t="s">
        <v>88</v>
      </c>
      <c r="F104">
        <v>25</v>
      </c>
      <c r="G104">
        <v>0</v>
      </c>
      <c r="H104">
        <f>F104*AE104</f>
        <v>0</v>
      </c>
      <c r="I104">
        <f>J104-H104</f>
        <v>0</v>
      </c>
      <c r="J104">
        <f>F104*G104</f>
        <v>0</v>
      </c>
      <c r="K104">
        <v>0</v>
      </c>
      <c r="L104">
        <f>F104*K104</f>
        <v>0</v>
      </c>
      <c r="M104" t="s">
        <v>45</v>
      </c>
      <c r="N104">
        <v>1</v>
      </c>
      <c r="O104">
        <f>IF(N104=5,I104,0)</f>
        <v>0</v>
      </c>
      <c r="Z104">
        <f>IF(AD104=0,J104,0)</f>
        <v>0</v>
      </c>
      <c r="AA104">
        <f>IF(AD104=15,J104,0)</f>
        <v>0</v>
      </c>
      <c r="AB104">
        <f>IF(AD104=21,J104,0)</f>
        <v>0</v>
      </c>
      <c r="AD104">
        <v>21</v>
      </c>
      <c r="AE104">
        <f>G104*AG104</f>
        <v>0</v>
      </c>
      <c r="AF104">
        <f>G104*(1-AG104)</f>
        <v>0</v>
      </c>
      <c r="AG104">
        <v>0</v>
      </c>
      <c r="AM104">
        <f>F104*AE104</f>
        <v>0</v>
      </c>
      <c r="AN104">
        <f>F104*AF104</f>
        <v>0</v>
      </c>
      <c r="AO104" t="s">
        <v>309</v>
      </c>
      <c r="AP104" t="s">
        <v>280</v>
      </c>
      <c r="AQ104" s="12" t="s">
        <v>47</v>
      </c>
    </row>
    <row r="105" spans="1:43" x14ac:dyDescent="0.2">
      <c r="A105" s="13"/>
      <c r="B105" s="14"/>
      <c r="C105" s="14" t="s">
        <v>310</v>
      </c>
      <c r="D105" s="12" t="s">
        <v>311</v>
      </c>
      <c r="E105" s="12"/>
      <c r="F105" s="12"/>
      <c r="G105" s="12"/>
      <c r="H105" s="12">
        <f>SUM(H106:H106)</f>
        <v>0</v>
      </c>
      <c r="I105" s="12">
        <f>SUM(I106:I106)</f>
        <v>0</v>
      </c>
      <c r="J105" s="12">
        <f>H105+I105</f>
        <v>0</v>
      </c>
      <c r="K105" s="12"/>
      <c r="L105" s="12">
        <f>SUM(L106:L106)</f>
        <v>0</v>
      </c>
      <c r="M105" s="12"/>
      <c r="P105" s="12">
        <f>IF(Q105="PR",J105,SUM(O106:O106))</f>
        <v>0</v>
      </c>
      <c r="Q105" s="12"/>
      <c r="R105" s="12">
        <f>IF(Q105="HS",H105,0)</f>
        <v>0</v>
      </c>
      <c r="S105" s="12">
        <f>IF(Q105="HS",I105-P105,0)</f>
        <v>0</v>
      </c>
      <c r="T105" s="12">
        <f>IF(Q105="PS",H105,0)</f>
        <v>0</v>
      </c>
      <c r="U105" s="12">
        <f>IF(Q105="PS",I105-P105,0)</f>
        <v>0</v>
      </c>
      <c r="V105" s="12">
        <f>IF(Q105="MP",H105,0)</f>
        <v>0</v>
      </c>
      <c r="W105" s="12">
        <f>IF(Q105="MP",I105-P105,0)</f>
        <v>0</v>
      </c>
      <c r="X105" s="12">
        <f>IF(Q105="OM",H105,0)</f>
        <v>0</v>
      </c>
      <c r="Y105" s="12" t="s">
        <v>310</v>
      </c>
      <c r="AI105">
        <f>SUM(Z106:Z106)</f>
        <v>0</v>
      </c>
      <c r="AJ105">
        <f>SUM(AA106:AA106)</f>
        <v>0</v>
      </c>
      <c r="AK105">
        <f>SUM(AB106:AB106)</f>
        <v>0</v>
      </c>
    </row>
    <row r="106" spans="1:43" x14ac:dyDescent="0.2">
      <c r="A106" s="2" t="s">
        <v>312</v>
      </c>
      <c r="C106" s="1" t="s">
        <v>313</v>
      </c>
      <c r="D106" t="s">
        <v>314</v>
      </c>
      <c r="E106" t="s">
        <v>88</v>
      </c>
      <c r="F106">
        <v>30</v>
      </c>
      <c r="G106">
        <v>0</v>
      </c>
      <c r="H106">
        <f>F106*AE106</f>
        <v>0</v>
      </c>
      <c r="I106">
        <f>J106-H106</f>
        <v>0</v>
      </c>
      <c r="J106">
        <f>F106*G106</f>
        <v>0</v>
      </c>
      <c r="K106">
        <v>0</v>
      </c>
      <c r="L106">
        <f>F106*K106</f>
        <v>0</v>
      </c>
      <c r="M106" t="s">
        <v>45</v>
      </c>
      <c r="N106">
        <v>5</v>
      </c>
      <c r="O106">
        <f>IF(N106=5,I106,0)</f>
        <v>0</v>
      </c>
      <c r="Z106">
        <f>IF(AD106=0,J106,0)</f>
        <v>0</v>
      </c>
      <c r="AA106">
        <f>IF(AD106=15,J106,0)</f>
        <v>0</v>
      </c>
      <c r="AB106">
        <f>IF(AD106=21,J106,0)</f>
        <v>0</v>
      </c>
      <c r="AD106">
        <v>21</v>
      </c>
      <c r="AE106">
        <f>G106*AG106</f>
        <v>0</v>
      </c>
      <c r="AF106">
        <f>G106*(1-AG106)</f>
        <v>0</v>
      </c>
      <c r="AG106">
        <v>0</v>
      </c>
      <c r="AM106">
        <f>F106*AE106</f>
        <v>0</v>
      </c>
      <c r="AN106">
        <f>F106*AF106</f>
        <v>0</v>
      </c>
      <c r="AO106" t="s">
        <v>315</v>
      </c>
      <c r="AP106" t="s">
        <v>280</v>
      </c>
      <c r="AQ106" s="12" t="s">
        <v>47</v>
      </c>
    </row>
    <row r="107" spans="1:43" x14ac:dyDescent="0.2">
      <c r="A107" s="13"/>
      <c r="B107" s="14"/>
      <c r="C107" s="14" t="s">
        <v>316</v>
      </c>
      <c r="D107" s="12" t="s">
        <v>317</v>
      </c>
      <c r="E107" s="12"/>
      <c r="F107" s="12"/>
      <c r="G107" s="12"/>
      <c r="H107" s="12">
        <f>SUM(H108:H110)</f>
        <v>0</v>
      </c>
      <c r="I107" s="12">
        <f>SUM(I108:I110)</f>
        <v>0</v>
      </c>
      <c r="J107" s="12">
        <f>H107+I107</f>
        <v>0</v>
      </c>
      <c r="K107" s="12"/>
      <c r="L107" s="12">
        <f>SUM(L108:L110)</f>
        <v>0</v>
      </c>
      <c r="M107" s="12"/>
      <c r="P107" s="12">
        <f>IF(Q107="PR",J107,SUM(O108:O110))</f>
        <v>0</v>
      </c>
      <c r="Q107" s="12"/>
      <c r="R107" s="12">
        <f>IF(Q107="HS",H107,0)</f>
        <v>0</v>
      </c>
      <c r="S107" s="12">
        <f>IF(Q107="HS",I107-P107,0)</f>
        <v>0</v>
      </c>
      <c r="T107" s="12">
        <f>IF(Q107="PS",H107,0)</f>
        <v>0</v>
      </c>
      <c r="U107" s="12">
        <f>IF(Q107="PS",I107-P107,0)</f>
        <v>0</v>
      </c>
      <c r="V107" s="12">
        <f>IF(Q107="MP",H107,0)</f>
        <v>0</v>
      </c>
      <c r="W107" s="12">
        <f>IF(Q107="MP",I107-P107,0)</f>
        <v>0</v>
      </c>
      <c r="X107" s="12">
        <f>IF(Q107="OM",H107,0)</f>
        <v>0</v>
      </c>
      <c r="Y107" s="12" t="s">
        <v>316</v>
      </c>
      <c r="AI107">
        <f>SUM(Z108:Z110)</f>
        <v>0</v>
      </c>
      <c r="AJ107">
        <f>SUM(AA108:AA110)</f>
        <v>0</v>
      </c>
      <c r="AK107">
        <f>SUM(AB108:AB110)</f>
        <v>0</v>
      </c>
    </row>
    <row r="108" spans="1:43" x14ac:dyDescent="0.2">
      <c r="A108" s="2" t="s">
        <v>318</v>
      </c>
      <c r="C108" s="1" t="s">
        <v>319</v>
      </c>
      <c r="D108" t="s">
        <v>320</v>
      </c>
      <c r="E108" t="s">
        <v>88</v>
      </c>
      <c r="F108">
        <v>20</v>
      </c>
      <c r="G108">
        <v>0</v>
      </c>
      <c r="H108">
        <f>F108*AE108</f>
        <v>0</v>
      </c>
      <c r="I108">
        <f>J108-H108</f>
        <v>0</v>
      </c>
      <c r="J108">
        <f>F108*G108</f>
        <v>0</v>
      </c>
      <c r="K108">
        <v>0</v>
      </c>
      <c r="L108">
        <f>F108*K108</f>
        <v>0</v>
      </c>
      <c r="M108" t="s">
        <v>45</v>
      </c>
      <c r="N108">
        <v>5</v>
      </c>
      <c r="O108">
        <f>IF(N108=5,I108,0)</f>
        <v>0</v>
      </c>
      <c r="Z108">
        <f>IF(AD108=0,J108,0)</f>
        <v>0</v>
      </c>
      <c r="AA108">
        <f>IF(AD108=15,J108,0)</f>
        <v>0</v>
      </c>
      <c r="AB108">
        <f>IF(AD108=21,J108,0)</f>
        <v>0</v>
      </c>
      <c r="AD108">
        <v>21</v>
      </c>
      <c r="AE108">
        <f>G108*AG108</f>
        <v>0</v>
      </c>
      <c r="AF108">
        <f>G108*(1-AG108)</f>
        <v>0</v>
      </c>
      <c r="AG108">
        <v>0</v>
      </c>
      <c r="AM108">
        <f>F108*AE108</f>
        <v>0</v>
      </c>
      <c r="AN108">
        <f>F108*AF108</f>
        <v>0</v>
      </c>
      <c r="AO108" t="s">
        <v>321</v>
      </c>
      <c r="AP108" t="s">
        <v>280</v>
      </c>
      <c r="AQ108" s="12" t="s">
        <v>47</v>
      </c>
    </row>
    <row r="109" spans="1:43" x14ac:dyDescent="0.2">
      <c r="A109" s="2" t="s">
        <v>322</v>
      </c>
      <c r="C109" s="1" t="s">
        <v>323</v>
      </c>
      <c r="D109" t="s">
        <v>324</v>
      </c>
      <c r="E109" t="s">
        <v>88</v>
      </c>
      <c r="F109">
        <v>3.51</v>
      </c>
      <c r="G109">
        <v>0</v>
      </c>
      <c r="H109">
        <f>F109*AE109</f>
        <v>0</v>
      </c>
      <c r="I109">
        <f>J109-H109</f>
        <v>0</v>
      </c>
      <c r="J109">
        <f>F109*G109</f>
        <v>0</v>
      </c>
      <c r="K109">
        <v>0</v>
      </c>
      <c r="L109">
        <f>F109*K109</f>
        <v>0</v>
      </c>
      <c r="M109" t="s">
        <v>45</v>
      </c>
      <c r="N109">
        <v>5</v>
      </c>
      <c r="O109">
        <f>IF(N109=5,I109,0)</f>
        <v>0</v>
      </c>
      <c r="Z109">
        <f>IF(AD109=0,J109,0)</f>
        <v>0</v>
      </c>
      <c r="AA109">
        <f>IF(AD109=15,J109,0)</f>
        <v>0</v>
      </c>
      <c r="AB109">
        <f>IF(AD109=21,J109,0)</f>
        <v>0</v>
      </c>
      <c r="AD109">
        <v>21</v>
      </c>
      <c r="AE109">
        <f>G109*AG109</f>
        <v>0</v>
      </c>
      <c r="AF109">
        <f>G109*(1-AG109)</f>
        <v>0</v>
      </c>
      <c r="AG109">
        <v>0</v>
      </c>
      <c r="AM109">
        <f>F109*AE109</f>
        <v>0</v>
      </c>
      <c r="AN109">
        <f>F109*AF109</f>
        <v>0</v>
      </c>
      <c r="AO109" t="s">
        <v>321</v>
      </c>
      <c r="AP109" t="s">
        <v>280</v>
      </c>
      <c r="AQ109" s="12" t="s">
        <v>47</v>
      </c>
    </row>
    <row r="110" spans="1:43" x14ac:dyDescent="0.2">
      <c r="A110" s="2" t="s">
        <v>325</v>
      </c>
      <c r="C110" s="1" t="s">
        <v>326</v>
      </c>
      <c r="D110" t="s">
        <v>327</v>
      </c>
      <c r="E110" t="s">
        <v>88</v>
      </c>
      <c r="F110">
        <v>4.5999999999999996</v>
      </c>
      <c r="G110">
        <v>0</v>
      </c>
      <c r="H110">
        <f>F110*AE110</f>
        <v>0</v>
      </c>
      <c r="I110">
        <f>J110-H110</f>
        <v>0</v>
      </c>
      <c r="J110">
        <f>F110*G110</f>
        <v>0</v>
      </c>
      <c r="K110">
        <v>0</v>
      </c>
      <c r="L110">
        <f>F110*K110</f>
        <v>0</v>
      </c>
      <c r="M110" t="s">
        <v>45</v>
      </c>
      <c r="N110">
        <v>5</v>
      </c>
      <c r="O110">
        <f>IF(N110=5,I110,0)</f>
        <v>0</v>
      </c>
      <c r="Z110">
        <f>IF(AD110=0,J110,0)</f>
        <v>0</v>
      </c>
      <c r="AA110">
        <f>IF(AD110=15,J110,0)</f>
        <v>0</v>
      </c>
      <c r="AB110">
        <f>IF(AD110=21,J110,0)</f>
        <v>0</v>
      </c>
      <c r="AD110">
        <v>21</v>
      </c>
      <c r="AE110">
        <f>G110*AG110</f>
        <v>0</v>
      </c>
      <c r="AF110">
        <f>G110*(1-AG110)</f>
        <v>0</v>
      </c>
      <c r="AG110">
        <v>0</v>
      </c>
      <c r="AM110">
        <f>F110*AE110</f>
        <v>0</v>
      </c>
      <c r="AN110">
        <f>F110*AF110</f>
        <v>0</v>
      </c>
      <c r="AO110" t="s">
        <v>321</v>
      </c>
      <c r="AP110" t="s">
        <v>280</v>
      </c>
      <c r="AQ110" s="12" t="s">
        <v>47</v>
      </c>
    </row>
    <row r="111" spans="1:43" x14ac:dyDescent="0.2">
      <c r="A111" s="16"/>
      <c r="B111" s="17"/>
      <c r="C111" s="17"/>
      <c r="D111" s="18"/>
      <c r="E111" s="18"/>
      <c r="F111" s="18"/>
      <c r="G111" s="18"/>
      <c r="H111" s="60" t="s">
        <v>328</v>
      </c>
      <c r="I111" s="60"/>
      <c r="J111" s="18">
        <f>J8+J10+J13+J16+J20+J26+J31+J33+J36+J38+J41+J45+J52+J56+J64+J69+J71+J84+J90+J92+J97+J99+J103+J105+J107</f>
        <v>0</v>
      </c>
      <c r="K111" s="18"/>
      <c r="L111" s="18"/>
      <c r="M111" s="18"/>
    </row>
    <row r="112" spans="1:43" x14ac:dyDescent="0.2">
      <c r="A112" s="19" t="s">
        <v>55</v>
      </c>
    </row>
    <row r="113" spans="1:13" ht="0" hidden="1" customHeight="1" x14ac:dyDescent="0.2">
      <c r="A113" s="61"/>
      <c r="B113" s="37"/>
      <c r="C113" s="37"/>
      <c r="D113" s="62"/>
      <c r="E113" s="62"/>
      <c r="F113" s="62"/>
      <c r="G113" s="62"/>
      <c r="H113" s="62"/>
      <c r="I113" s="62"/>
      <c r="J113" s="62"/>
      <c r="K113" s="62"/>
      <c r="L113" s="62"/>
      <c r="M113" s="62"/>
    </row>
  </sheetData>
  <sheetProtection formatCells="0" formatColumns="0" formatRows="0" insertColumns="0" insertRows="0" insertHyperlinks="0" deleteColumns="0" deleteRows="0" sort="0" autoFilter="0" pivotTables="0"/>
  <mergeCells count="38">
    <mergeCell ref="H111:I111"/>
    <mergeCell ref="A113:M113"/>
    <mergeCell ref="D73:M73"/>
    <mergeCell ref="D75:M75"/>
    <mergeCell ref="D77:M77"/>
    <mergeCell ref="D81:M81"/>
    <mergeCell ref="D94:M94"/>
    <mergeCell ref="D12:M12"/>
    <mergeCell ref="D22:M22"/>
    <mergeCell ref="D51:M51"/>
    <mergeCell ref="D60:M60"/>
    <mergeCell ref="D66:M66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A1:M1"/>
    <mergeCell ref="A2:C2"/>
    <mergeCell ref="A3:C3"/>
    <mergeCell ref="A4:C4"/>
    <mergeCell ref="A5:C5"/>
    <mergeCell ref="E2:F2"/>
    <mergeCell ref="E3:F3"/>
    <mergeCell ref="E4:F4"/>
    <mergeCell ref="E5:F5"/>
    <mergeCell ref="G2:H2"/>
    <mergeCell ref="G3:H3"/>
    <mergeCell ref="G4:H4"/>
    <mergeCell ref="G5:H5"/>
    <mergeCell ref="J2:M2"/>
    <mergeCell ref="J3:M3"/>
    <mergeCell ref="J4:M4"/>
  </mergeCells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9"/>
  <sheetViews>
    <sheetView workbookViewId="0">
      <selection activeCell="A19" sqref="A19"/>
    </sheetView>
  </sheetViews>
  <sheetFormatPr defaultColWidth="12.140625" defaultRowHeight="12.75" x14ac:dyDescent="0.2"/>
  <cols>
    <col min="1" max="1" width="6.85546875" style="5" customWidth="1"/>
    <col min="2" max="2" width="4.5703125" style="5" customWidth="1"/>
    <col min="3" max="3" width="13.28515625" customWidth="1"/>
    <col min="4" max="4" width="34.140625" customWidth="1"/>
    <col min="5" max="5" width="4.28515625" customWidth="1"/>
    <col min="6" max="6" width="10.85546875" customWidth="1"/>
    <col min="7" max="7" width="12" customWidth="1"/>
    <col min="8" max="11" width="14.28515625" customWidth="1"/>
    <col min="12" max="12" width="11.7109375" customWidth="1"/>
    <col min="13" max="14" width="12.140625" hidden="1" customWidth="1"/>
    <col min="15" max="15" width="9.140625" hidden="1" customWidth="1"/>
  </cols>
  <sheetData>
    <row r="1" spans="1:14" ht="25.5" customHeight="1" x14ac:dyDescent="0.2">
      <c r="A1" s="36" t="s">
        <v>329</v>
      </c>
      <c r="B1" s="41"/>
      <c r="C1" s="37"/>
      <c r="D1" s="37"/>
      <c r="E1" s="37"/>
      <c r="F1" s="37"/>
      <c r="G1" s="37"/>
      <c r="H1" s="37"/>
      <c r="I1" s="37"/>
      <c r="J1" s="37"/>
      <c r="K1" s="37"/>
      <c r="L1" s="37"/>
      <c r="M1" s="1"/>
    </row>
    <row r="2" spans="1:14" ht="25.5" customHeight="1" x14ac:dyDescent="0.2">
      <c r="A2" s="38" t="s">
        <v>1</v>
      </c>
      <c r="B2" s="39"/>
      <c r="C2" s="39"/>
      <c r="D2" s="4" t="s">
        <v>2</v>
      </c>
      <c r="E2" s="39" t="s">
        <v>3</v>
      </c>
      <c r="F2" s="39"/>
      <c r="G2" s="39"/>
      <c r="H2" s="39"/>
      <c r="I2" s="3" t="s">
        <v>4</v>
      </c>
      <c r="J2" s="39"/>
      <c r="K2" s="39"/>
      <c r="L2" s="44"/>
      <c r="M2" s="1"/>
    </row>
    <row r="3" spans="1:14" ht="25.5" customHeight="1" x14ac:dyDescent="0.2">
      <c r="A3" s="40" t="s">
        <v>5</v>
      </c>
      <c r="B3" s="41"/>
      <c r="C3" s="41"/>
      <c r="D3" s="5"/>
      <c r="E3" s="41" t="s">
        <v>6</v>
      </c>
      <c r="F3" s="41"/>
      <c r="G3" s="41" t="s">
        <v>7</v>
      </c>
      <c r="H3" s="41"/>
      <c r="I3" s="5" t="s">
        <v>8</v>
      </c>
      <c r="J3" s="41"/>
      <c r="K3" s="41"/>
      <c r="L3" s="45"/>
      <c r="M3" s="1"/>
    </row>
    <row r="4" spans="1:14" ht="25.5" customHeight="1" x14ac:dyDescent="0.2">
      <c r="A4" s="40" t="s">
        <v>9</v>
      </c>
      <c r="B4" s="41"/>
      <c r="C4" s="41"/>
      <c r="D4" s="5"/>
      <c r="E4" s="41" t="s">
        <v>10</v>
      </c>
      <c r="F4" s="41"/>
      <c r="G4" s="41"/>
      <c r="H4" s="41"/>
      <c r="I4" s="5" t="s">
        <v>11</v>
      </c>
      <c r="J4" s="41"/>
      <c r="K4" s="41"/>
      <c r="L4" s="45"/>
      <c r="M4" s="1"/>
    </row>
    <row r="5" spans="1:14" ht="25.5" customHeight="1" x14ac:dyDescent="0.2">
      <c r="A5" s="42" t="s">
        <v>12</v>
      </c>
      <c r="B5" s="43"/>
      <c r="C5" s="43"/>
      <c r="D5" s="6"/>
      <c r="E5" s="43" t="s">
        <v>13</v>
      </c>
      <c r="F5" s="43"/>
      <c r="G5" s="43" t="s">
        <v>7</v>
      </c>
      <c r="H5" s="43"/>
      <c r="I5" s="6" t="s">
        <v>14</v>
      </c>
      <c r="J5" s="43"/>
      <c r="K5" s="43"/>
      <c r="L5" s="46"/>
      <c r="M5" s="1"/>
    </row>
    <row r="6" spans="1:14" x14ac:dyDescent="0.2">
      <c r="A6" s="47" t="s">
        <v>16</v>
      </c>
      <c r="B6" s="49" t="s">
        <v>17</v>
      </c>
      <c r="C6" s="53" t="s">
        <v>18</v>
      </c>
      <c r="D6" s="53"/>
      <c r="E6" s="53"/>
      <c r="F6" s="53"/>
      <c r="G6" s="53"/>
      <c r="H6" s="56"/>
      <c r="I6" s="64" t="s">
        <v>22</v>
      </c>
      <c r="J6" s="65"/>
      <c r="K6" s="66"/>
      <c r="L6" s="20" t="s">
        <v>23</v>
      </c>
    </row>
    <row r="7" spans="1:14" x14ac:dyDescent="0.2">
      <c r="A7" s="48"/>
      <c r="B7" s="50"/>
      <c r="C7" s="54"/>
      <c r="D7" s="54"/>
      <c r="E7" s="54"/>
      <c r="F7" s="54"/>
      <c r="G7" s="54"/>
      <c r="H7" s="63"/>
      <c r="I7" s="9" t="s">
        <v>26</v>
      </c>
      <c r="J7" s="10" t="s">
        <v>27</v>
      </c>
      <c r="K7" s="11" t="s">
        <v>28</v>
      </c>
      <c r="L7" s="21" t="s">
        <v>28</v>
      </c>
    </row>
    <row r="8" spans="1:14" x14ac:dyDescent="0.2">
      <c r="B8" s="5" t="s">
        <v>39</v>
      </c>
      <c r="C8" s="62" t="s">
        <v>40</v>
      </c>
      <c r="D8" s="62"/>
      <c r="E8" s="62"/>
      <c r="F8" s="62"/>
      <c r="G8" s="62"/>
      <c r="H8" s="62"/>
      <c r="I8">
        <f>SUMIF('Stavební rozpočet'!AP9:AP110,"1_",'Stavební rozpočet'!AM9:AM110)</f>
        <v>0</v>
      </c>
      <c r="J8">
        <f>SUMIF('Stavební rozpočet'!AP9:AP110,"1_",'Stavební rozpočet'!AN9:AN110)</f>
        <v>0</v>
      </c>
      <c r="K8">
        <f t="shared" ref="K8:K16" si="0">I8+J8</f>
        <v>0</v>
      </c>
      <c r="L8">
        <f>SUMIF('Stavební rozpočet'!AP9:AP110,"1_",'Stavební rozpočet'!L9:L110)</f>
        <v>11.485799999999999</v>
      </c>
      <c r="M8" t="s">
        <v>330</v>
      </c>
      <c r="N8">
        <f t="shared" ref="N8:N16" si="1">IF(M8="T",0,K8)</f>
        <v>0</v>
      </c>
    </row>
    <row r="9" spans="1:14" x14ac:dyDescent="0.2">
      <c r="B9" s="5" t="s">
        <v>50</v>
      </c>
      <c r="C9" s="62" t="s">
        <v>331</v>
      </c>
      <c r="D9" s="62"/>
      <c r="E9" s="62"/>
      <c r="F9" s="62"/>
      <c r="G9" s="62"/>
      <c r="H9" s="62"/>
      <c r="I9">
        <f>SUMIF('Stavební rozpočet'!AP9:AP110,"2_",'Stavební rozpočet'!AM9:AM110)</f>
        <v>0</v>
      </c>
      <c r="J9">
        <f>SUMIF('Stavební rozpočet'!AP9:AP110,"2_",'Stavební rozpočet'!AN9:AN110)</f>
        <v>0</v>
      </c>
      <c r="K9">
        <f t="shared" si="0"/>
        <v>0</v>
      </c>
      <c r="L9">
        <f>SUMIF('Stavební rozpočet'!AP9:AP110,"2_",'Stavební rozpočet'!L9:L110)</f>
        <v>3.8625515999999998</v>
      </c>
      <c r="M9" t="s">
        <v>330</v>
      </c>
      <c r="N9">
        <f t="shared" si="1"/>
        <v>0</v>
      </c>
    </row>
    <row r="10" spans="1:14" x14ac:dyDescent="0.2">
      <c r="B10" s="5" t="s">
        <v>59</v>
      </c>
      <c r="C10" s="62" t="s">
        <v>332</v>
      </c>
      <c r="D10" s="62"/>
      <c r="E10" s="62"/>
      <c r="F10" s="62"/>
      <c r="G10" s="62"/>
      <c r="H10" s="62"/>
      <c r="I10">
        <f>SUMIF('Stavební rozpočet'!AP9:AP110,"3_",'Stavební rozpočet'!AM9:AM110)</f>
        <v>0</v>
      </c>
      <c r="J10">
        <f>SUMIF('Stavební rozpočet'!AP9:AP110,"3_",'Stavební rozpočet'!AN9:AN110)</f>
        <v>0</v>
      </c>
      <c r="K10">
        <f t="shared" si="0"/>
        <v>0</v>
      </c>
      <c r="L10">
        <f>SUMIF('Stavební rozpočet'!AP9:AP110,"3_",'Stavební rozpočet'!L9:L110)</f>
        <v>6.1797500000000003</v>
      </c>
      <c r="M10" t="s">
        <v>330</v>
      </c>
      <c r="N10">
        <f t="shared" si="1"/>
        <v>0</v>
      </c>
    </row>
    <row r="11" spans="1:14" x14ac:dyDescent="0.2">
      <c r="B11" s="5" t="s">
        <v>72</v>
      </c>
      <c r="C11" s="62" t="s">
        <v>333</v>
      </c>
      <c r="D11" s="62"/>
      <c r="E11" s="62"/>
      <c r="F11" s="62"/>
      <c r="G11" s="62"/>
      <c r="H11" s="62"/>
      <c r="I11">
        <f>SUMIF('Stavební rozpočet'!AP9:AP110,"6_",'Stavební rozpočet'!AM9:AM110)</f>
        <v>0</v>
      </c>
      <c r="J11">
        <f>SUMIF('Stavební rozpočet'!AP9:AP110,"6_",'Stavební rozpočet'!AN9:AN110)</f>
        <v>0</v>
      </c>
      <c r="K11">
        <f t="shared" si="0"/>
        <v>0</v>
      </c>
      <c r="L11">
        <f>SUMIF('Stavební rozpočet'!AP9:AP110,"6_",'Stavební rozpočet'!L9:L110)</f>
        <v>11.052401250000001</v>
      </c>
      <c r="M11" t="s">
        <v>330</v>
      </c>
      <c r="N11">
        <f t="shared" si="1"/>
        <v>0</v>
      </c>
    </row>
    <row r="12" spans="1:14" x14ac:dyDescent="0.2">
      <c r="B12" s="5" t="s">
        <v>334</v>
      </c>
      <c r="C12" s="62" t="s">
        <v>335</v>
      </c>
      <c r="D12" s="62"/>
      <c r="E12" s="62"/>
      <c r="F12" s="62"/>
      <c r="G12" s="62"/>
      <c r="H12" s="62"/>
      <c r="I12">
        <f>SUMIF('Stavební rozpočet'!AP9:AP110,"71_",'Stavební rozpočet'!AM9:AM110)</f>
        <v>0</v>
      </c>
      <c r="J12">
        <f>SUMIF('Stavební rozpočet'!AP9:AP110,"71_",'Stavební rozpočet'!AN9:AN110)</f>
        <v>0</v>
      </c>
      <c r="K12">
        <f t="shared" si="0"/>
        <v>0</v>
      </c>
      <c r="L12">
        <f>SUMIF('Stavební rozpočet'!AP9:AP110,"71_",'Stavební rozpočet'!L9:L110)</f>
        <v>3.4160000000000003E-2</v>
      </c>
      <c r="M12" t="s">
        <v>330</v>
      </c>
      <c r="N12">
        <f t="shared" si="1"/>
        <v>0</v>
      </c>
    </row>
    <row r="13" spans="1:14" x14ac:dyDescent="0.2">
      <c r="B13" s="5" t="s">
        <v>336</v>
      </c>
      <c r="C13" s="62" t="s">
        <v>337</v>
      </c>
      <c r="D13" s="62"/>
      <c r="E13" s="62"/>
      <c r="F13" s="62"/>
      <c r="G13" s="62"/>
      <c r="H13" s="62"/>
      <c r="I13">
        <f>SUMIF('Stavební rozpočet'!AP9:AP110,"76_",'Stavební rozpočet'!AM9:AM110)</f>
        <v>0</v>
      </c>
      <c r="J13">
        <f>SUMIF('Stavební rozpočet'!AP9:AP110,"76_",'Stavební rozpočet'!AN9:AN110)</f>
        <v>0</v>
      </c>
      <c r="K13">
        <f t="shared" si="0"/>
        <v>0</v>
      </c>
      <c r="L13">
        <f>SUMIF('Stavební rozpočet'!AP9:AP110,"76_",'Stavební rozpočet'!L9:L110)</f>
        <v>1.1303349999999999</v>
      </c>
      <c r="M13" t="s">
        <v>330</v>
      </c>
      <c r="N13">
        <f t="shared" si="1"/>
        <v>0</v>
      </c>
    </row>
    <row r="14" spans="1:14" x14ac:dyDescent="0.2">
      <c r="B14" s="5" t="s">
        <v>338</v>
      </c>
      <c r="C14" s="62" t="s">
        <v>339</v>
      </c>
      <c r="D14" s="62"/>
      <c r="E14" s="62"/>
      <c r="F14" s="62"/>
      <c r="G14" s="62"/>
      <c r="H14" s="62"/>
      <c r="I14">
        <f>SUMIF('Stavební rozpočet'!AP9:AP110,"77_",'Stavební rozpočet'!AM9:AM110)</f>
        <v>0</v>
      </c>
      <c r="J14">
        <f>SUMIF('Stavební rozpočet'!AP9:AP110,"77_",'Stavební rozpočet'!AN9:AN110)</f>
        <v>0</v>
      </c>
      <c r="K14">
        <f t="shared" si="0"/>
        <v>0</v>
      </c>
      <c r="L14">
        <f>SUMIF('Stavební rozpočet'!AP9:AP110,"77_",'Stavební rozpočet'!L9:L110)</f>
        <v>0.10349000000000001</v>
      </c>
      <c r="M14" t="s">
        <v>330</v>
      </c>
      <c r="N14">
        <f t="shared" si="1"/>
        <v>0</v>
      </c>
    </row>
    <row r="15" spans="1:14" x14ac:dyDescent="0.2">
      <c r="B15" s="5" t="s">
        <v>340</v>
      </c>
      <c r="C15" s="62" t="s">
        <v>341</v>
      </c>
      <c r="D15" s="62"/>
      <c r="E15" s="62"/>
      <c r="F15" s="62"/>
      <c r="G15" s="62"/>
      <c r="H15" s="62"/>
      <c r="I15">
        <f>SUMIF('Stavební rozpočet'!AP9:AP110,"78_",'Stavební rozpočet'!AM9:AM110)</f>
        <v>0</v>
      </c>
      <c r="J15">
        <f>SUMIF('Stavební rozpočet'!AP9:AP110,"78_",'Stavební rozpočet'!AN9:AN110)</f>
        <v>0</v>
      </c>
      <c r="K15">
        <f t="shared" si="0"/>
        <v>0</v>
      </c>
      <c r="L15">
        <f>SUMIF('Stavební rozpočet'!AP9:AP110,"78_",'Stavební rozpočet'!L9:L110)</f>
        <v>6.3E-3</v>
      </c>
      <c r="M15" t="s">
        <v>330</v>
      </c>
      <c r="N15">
        <f t="shared" si="1"/>
        <v>0</v>
      </c>
    </row>
    <row r="16" spans="1:14" x14ac:dyDescent="0.2">
      <c r="B16" s="5" t="s">
        <v>85</v>
      </c>
      <c r="C16" s="62" t="s">
        <v>342</v>
      </c>
      <c r="D16" s="62"/>
      <c r="E16" s="62"/>
      <c r="F16" s="62"/>
      <c r="G16" s="62"/>
      <c r="H16" s="62"/>
      <c r="I16">
        <f>SUMIF('Stavební rozpočet'!AP9:AP110,"9_",'Stavební rozpočet'!AM9:AM110)</f>
        <v>0</v>
      </c>
      <c r="J16">
        <f>SUMIF('Stavební rozpočet'!AP9:AP110,"9_",'Stavební rozpočet'!AN9:AN110)</f>
        <v>0</v>
      </c>
      <c r="K16">
        <f t="shared" si="0"/>
        <v>0</v>
      </c>
      <c r="L16">
        <f>SUMIF('Stavební rozpočet'!AP9:AP110,"9_",'Stavební rozpočet'!L9:L110)</f>
        <v>16.156359500000001</v>
      </c>
      <c r="M16" t="s">
        <v>330</v>
      </c>
      <c r="N16">
        <f t="shared" si="1"/>
        <v>0</v>
      </c>
    </row>
    <row r="17" spans="1:13" x14ac:dyDescent="0.2">
      <c r="A17" s="4"/>
      <c r="B17" s="4"/>
      <c r="C17" s="18"/>
      <c r="D17" s="18"/>
      <c r="E17" s="18"/>
      <c r="F17" s="18"/>
      <c r="G17" s="18"/>
      <c r="H17" s="18"/>
      <c r="I17" s="60" t="s">
        <v>328</v>
      </c>
      <c r="J17" s="60"/>
      <c r="K17" s="18">
        <f>SUM(K8:K16)</f>
        <v>0</v>
      </c>
      <c r="L17" s="18"/>
      <c r="M17" s="18"/>
    </row>
    <row r="18" spans="1:13" x14ac:dyDescent="0.2">
      <c r="A18" s="19" t="s">
        <v>55</v>
      </c>
    </row>
    <row r="19" spans="1:13" ht="0" hidden="1" customHeight="1" x14ac:dyDescent="0.2">
      <c r="A19" s="61"/>
      <c r="B19" s="41"/>
      <c r="C19" s="62"/>
      <c r="D19" s="62"/>
      <c r="E19" s="62"/>
      <c r="F19" s="62"/>
      <c r="G19" s="62"/>
      <c r="H19" s="62"/>
      <c r="I19" s="62"/>
      <c r="J19" s="62"/>
      <c r="K19" s="62"/>
      <c r="L19" s="62"/>
    </row>
  </sheetData>
  <sheetProtection formatCells="0" formatColumns="0" formatRows="0" insertColumns="0" insertRows="0" insertHyperlinks="0" deleteColumns="0" deleteRows="0" sort="0" autoFilter="0" pivotTables="0"/>
  <mergeCells count="32">
    <mergeCell ref="A19:L19"/>
    <mergeCell ref="C13:H13"/>
    <mergeCell ref="C14:H14"/>
    <mergeCell ref="C15:H15"/>
    <mergeCell ref="C16:H16"/>
    <mergeCell ref="I17:J17"/>
    <mergeCell ref="C8:H8"/>
    <mergeCell ref="C9:H9"/>
    <mergeCell ref="C10:H10"/>
    <mergeCell ref="C11:H11"/>
    <mergeCell ref="C12:H12"/>
    <mergeCell ref="J5:L5"/>
    <mergeCell ref="A6:A7"/>
    <mergeCell ref="B6:B7"/>
    <mergeCell ref="C6:H7"/>
    <mergeCell ref="I6:K6"/>
    <mergeCell ref="A1:L1"/>
    <mergeCell ref="A2:C2"/>
    <mergeCell ref="A3:C3"/>
    <mergeCell ref="A4:C4"/>
    <mergeCell ref="A5:C5"/>
    <mergeCell ref="E2:F2"/>
    <mergeCell ref="E3:F3"/>
    <mergeCell ref="E4:F4"/>
    <mergeCell ref="E5:F5"/>
    <mergeCell ref="G2:H2"/>
    <mergeCell ref="G3:H3"/>
    <mergeCell ref="G4:H4"/>
    <mergeCell ref="G5:H5"/>
    <mergeCell ref="J2:L2"/>
    <mergeCell ref="J3:L3"/>
    <mergeCell ref="J4:L4"/>
  </mergeCells>
  <pageMargins left="0.7" right="0.7" top="0.75" bottom="0.75" header="0.3" footer="0.3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35"/>
  <sheetViews>
    <sheetView workbookViewId="0">
      <selection activeCell="A35" sqref="A35"/>
    </sheetView>
  </sheetViews>
  <sheetFormatPr defaultColWidth="12.140625" defaultRowHeight="12.75" x14ac:dyDescent="0.2"/>
  <cols>
    <col min="1" max="1" width="6.85546875" style="5" customWidth="1"/>
    <col min="2" max="2" width="4.5703125" style="5" customWidth="1"/>
    <col min="3" max="3" width="13.28515625" customWidth="1"/>
    <col min="4" max="4" width="34.140625" customWidth="1"/>
    <col min="5" max="5" width="4.28515625" customWidth="1"/>
    <col min="6" max="6" width="10.85546875" customWidth="1"/>
    <col min="7" max="7" width="12" customWidth="1"/>
    <col min="8" max="11" width="14.28515625" customWidth="1"/>
    <col min="12" max="12" width="11.7109375" customWidth="1"/>
    <col min="13" max="14" width="12.140625" hidden="1" customWidth="1"/>
    <col min="15" max="15" width="9.140625" hidden="1" customWidth="1"/>
  </cols>
  <sheetData>
    <row r="1" spans="1:14" ht="25.5" customHeight="1" x14ac:dyDescent="0.2">
      <c r="A1" s="36" t="s">
        <v>343</v>
      </c>
      <c r="B1" s="41"/>
      <c r="C1" s="37"/>
      <c r="D1" s="37"/>
      <c r="E1" s="37"/>
      <c r="F1" s="37"/>
      <c r="G1" s="37"/>
      <c r="H1" s="37"/>
      <c r="I1" s="37"/>
      <c r="J1" s="37"/>
      <c r="K1" s="37"/>
      <c r="L1" s="37"/>
      <c r="M1" s="1"/>
    </row>
    <row r="2" spans="1:14" ht="25.5" customHeight="1" x14ac:dyDescent="0.2">
      <c r="A2" s="38" t="s">
        <v>1</v>
      </c>
      <c r="B2" s="39"/>
      <c r="C2" s="39"/>
      <c r="D2" s="4" t="s">
        <v>2</v>
      </c>
      <c r="E2" s="39" t="s">
        <v>3</v>
      </c>
      <c r="F2" s="39"/>
      <c r="G2" s="39"/>
      <c r="H2" s="39"/>
      <c r="I2" s="3" t="s">
        <v>4</v>
      </c>
      <c r="J2" s="39"/>
      <c r="K2" s="39"/>
      <c r="L2" s="44"/>
      <c r="M2" s="1"/>
    </row>
    <row r="3" spans="1:14" ht="25.5" customHeight="1" x14ac:dyDescent="0.2">
      <c r="A3" s="40" t="s">
        <v>5</v>
      </c>
      <c r="B3" s="41"/>
      <c r="C3" s="41"/>
      <c r="D3" s="5"/>
      <c r="E3" s="41" t="s">
        <v>6</v>
      </c>
      <c r="F3" s="41"/>
      <c r="G3" s="41" t="s">
        <v>7</v>
      </c>
      <c r="H3" s="41"/>
      <c r="I3" s="5" t="s">
        <v>8</v>
      </c>
      <c r="J3" s="41"/>
      <c r="K3" s="41"/>
      <c r="L3" s="45"/>
      <c r="M3" s="1"/>
    </row>
    <row r="4" spans="1:14" ht="25.5" customHeight="1" x14ac:dyDescent="0.2">
      <c r="A4" s="40" t="s">
        <v>9</v>
      </c>
      <c r="B4" s="41"/>
      <c r="C4" s="41"/>
      <c r="D4" s="5"/>
      <c r="E4" s="41" t="s">
        <v>10</v>
      </c>
      <c r="F4" s="41"/>
      <c r="G4" s="41"/>
      <c r="H4" s="41"/>
      <c r="I4" s="5" t="s">
        <v>11</v>
      </c>
      <c r="J4" s="41"/>
      <c r="K4" s="41"/>
      <c r="L4" s="45"/>
      <c r="M4" s="1"/>
    </row>
    <row r="5" spans="1:14" ht="25.5" customHeight="1" x14ac:dyDescent="0.2">
      <c r="A5" s="42" t="s">
        <v>12</v>
      </c>
      <c r="B5" s="43"/>
      <c r="C5" s="43"/>
      <c r="D5" s="6"/>
      <c r="E5" s="43" t="s">
        <v>13</v>
      </c>
      <c r="F5" s="43"/>
      <c r="G5" s="43" t="s">
        <v>7</v>
      </c>
      <c r="H5" s="43"/>
      <c r="I5" s="6" t="s">
        <v>14</v>
      </c>
      <c r="J5" s="43"/>
      <c r="K5" s="43"/>
      <c r="L5" s="46"/>
      <c r="M5" s="1"/>
    </row>
    <row r="6" spans="1:14" x14ac:dyDescent="0.2">
      <c r="A6" s="47" t="s">
        <v>16</v>
      </c>
      <c r="B6" s="49" t="s">
        <v>17</v>
      </c>
      <c r="C6" s="53" t="s">
        <v>18</v>
      </c>
      <c r="D6" s="53"/>
      <c r="E6" s="53"/>
      <c r="F6" s="53"/>
      <c r="G6" s="53"/>
      <c r="H6" s="56"/>
      <c r="I6" s="64" t="s">
        <v>22</v>
      </c>
      <c r="J6" s="65"/>
      <c r="K6" s="66"/>
      <c r="L6" s="20" t="s">
        <v>23</v>
      </c>
    </row>
    <row r="7" spans="1:14" x14ac:dyDescent="0.2">
      <c r="A7" s="48"/>
      <c r="B7" s="50"/>
      <c r="C7" s="54"/>
      <c r="D7" s="54"/>
      <c r="E7" s="54"/>
      <c r="F7" s="54"/>
      <c r="G7" s="54"/>
      <c r="H7" s="63"/>
      <c r="I7" s="9" t="s">
        <v>26</v>
      </c>
      <c r="J7" s="10" t="s">
        <v>27</v>
      </c>
      <c r="K7" s="11" t="s">
        <v>28</v>
      </c>
      <c r="L7" s="21" t="s">
        <v>28</v>
      </c>
    </row>
    <row r="8" spans="1:14" x14ac:dyDescent="0.2">
      <c r="B8" s="5" t="s">
        <v>39</v>
      </c>
      <c r="C8" s="62" t="s">
        <v>40</v>
      </c>
      <c r="D8" s="62"/>
      <c r="E8" s="62"/>
      <c r="F8" s="62"/>
      <c r="G8" s="62"/>
      <c r="H8" s="62"/>
      <c r="I8">
        <f>'Stavební rozpočet'!H8</f>
        <v>0</v>
      </c>
      <c r="J8">
        <f>'Stavební rozpočet'!I8</f>
        <v>0</v>
      </c>
      <c r="K8">
        <f t="shared" ref="K8:K32" si="0">I8+J8</f>
        <v>0</v>
      </c>
      <c r="L8">
        <f>'Stavební rozpočet'!L8</f>
        <v>0</v>
      </c>
      <c r="M8" t="s">
        <v>330</v>
      </c>
      <c r="N8">
        <f t="shared" ref="N8:N32" si="1">IF(M8="T",0,K8)</f>
        <v>0</v>
      </c>
    </row>
    <row r="9" spans="1:14" x14ac:dyDescent="0.2">
      <c r="B9" s="5" t="s">
        <v>48</v>
      </c>
      <c r="C9" s="62" t="s">
        <v>49</v>
      </c>
      <c r="D9" s="62"/>
      <c r="E9" s="62"/>
      <c r="F9" s="62"/>
      <c r="G9" s="62"/>
      <c r="H9" s="62"/>
      <c r="I9">
        <f>'Stavební rozpočet'!H10</f>
        <v>0</v>
      </c>
      <c r="J9">
        <f>'Stavební rozpočet'!I10</f>
        <v>0</v>
      </c>
      <c r="K9">
        <f t="shared" si="0"/>
        <v>0</v>
      </c>
      <c r="L9">
        <f>'Stavební rozpočet'!L10</f>
        <v>3.5100000000000002</v>
      </c>
      <c r="M9" t="s">
        <v>330</v>
      </c>
      <c r="N9">
        <f t="shared" si="1"/>
        <v>0</v>
      </c>
    </row>
    <row r="10" spans="1:14" x14ac:dyDescent="0.2">
      <c r="B10" s="5" t="s">
        <v>57</v>
      </c>
      <c r="C10" s="62" t="s">
        <v>58</v>
      </c>
      <c r="D10" s="62"/>
      <c r="E10" s="62"/>
      <c r="F10" s="62"/>
      <c r="G10" s="62"/>
      <c r="H10" s="62"/>
      <c r="I10">
        <f>'Stavební rozpočet'!H13</f>
        <v>0</v>
      </c>
      <c r="J10">
        <f>'Stavební rozpočet'!I13</f>
        <v>0</v>
      </c>
      <c r="K10">
        <f t="shared" si="0"/>
        <v>0</v>
      </c>
      <c r="L10">
        <f>'Stavební rozpočet'!L13</f>
        <v>0</v>
      </c>
      <c r="M10" t="s">
        <v>330</v>
      </c>
      <c r="N10">
        <f t="shared" si="1"/>
        <v>0</v>
      </c>
    </row>
    <row r="11" spans="1:14" x14ac:dyDescent="0.2">
      <c r="B11" s="5" t="s">
        <v>66</v>
      </c>
      <c r="C11" s="62" t="s">
        <v>67</v>
      </c>
      <c r="D11" s="62"/>
      <c r="E11" s="62"/>
      <c r="F11" s="62"/>
      <c r="G11" s="62"/>
      <c r="H11" s="62"/>
      <c r="I11">
        <f>'Stavební rozpočet'!H16</f>
        <v>0</v>
      </c>
      <c r="J11">
        <f>'Stavební rozpočet'!I16</f>
        <v>0</v>
      </c>
      <c r="K11">
        <f t="shared" si="0"/>
        <v>0</v>
      </c>
      <c r="L11">
        <f>'Stavební rozpočet'!L16</f>
        <v>0</v>
      </c>
      <c r="M11" t="s">
        <v>330</v>
      </c>
      <c r="N11">
        <f t="shared" si="1"/>
        <v>0</v>
      </c>
    </row>
    <row r="12" spans="1:14" x14ac:dyDescent="0.2">
      <c r="B12" s="5" t="s">
        <v>78</v>
      </c>
      <c r="C12" s="62" t="s">
        <v>79</v>
      </c>
      <c r="D12" s="62"/>
      <c r="E12" s="62"/>
      <c r="F12" s="62"/>
      <c r="G12" s="62"/>
      <c r="H12" s="62"/>
      <c r="I12">
        <f>'Stavební rozpočet'!H20</f>
        <v>0</v>
      </c>
      <c r="J12">
        <f>'Stavební rozpočet'!I20</f>
        <v>0</v>
      </c>
      <c r="K12">
        <f t="shared" si="0"/>
        <v>0</v>
      </c>
      <c r="L12">
        <f>'Stavební rozpočet'!L20</f>
        <v>6.9749999999999996</v>
      </c>
      <c r="M12" t="s">
        <v>330</v>
      </c>
      <c r="N12">
        <f t="shared" si="1"/>
        <v>0</v>
      </c>
    </row>
    <row r="13" spans="1:14" x14ac:dyDescent="0.2">
      <c r="B13" s="5" t="s">
        <v>92</v>
      </c>
      <c r="C13" s="62" t="s">
        <v>93</v>
      </c>
      <c r="D13" s="62"/>
      <c r="E13" s="62"/>
      <c r="F13" s="62"/>
      <c r="G13" s="62"/>
      <c r="H13" s="62"/>
      <c r="I13">
        <f>'Stavební rozpočet'!H26</f>
        <v>0</v>
      </c>
      <c r="J13">
        <f>'Stavební rozpočet'!I26</f>
        <v>0</v>
      </c>
      <c r="K13">
        <f t="shared" si="0"/>
        <v>0</v>
      </c>
      <c r="L13">
        <f>'Stavební rozpočet'!L26</f>
        <v>1.0007999999999999</v>
      </c>
      <c r="M13" t="s">
        <v>330</v>
      </c>
      <c r="N13">
        <f t="shared" si="1"/>
        <v>0</v>
      </c>
    </row>
    <row r="14" spans="1:14" x14ac:dyDescent="0.2">
      <c r="B14" s="5" t="s">
        <v>105</v>
      </c>
      <c r="C14" s="62" t="s">
        <v>106</v>
      </c>
      <c r="D14" s="62"/>
      <c r="E14" s="62"/>
      <c r="F14" s="62"/>
      <c r="G14" s="62"/>
      <c r="H14" s="62"/>
      <c r="I14">
        <f>'Stavební rozpočet'!H31</f>
        <v>0</v>
      </c>
      <c r="J14">
        <f>'Stavební rozpočet'!I31</f>
        <v>0</v>
      </c>
      <c r="K14">
        <f t="shared" si="0"/>
        <v>0</v>
      </c>
      <c r="L14">
        <f>'Stavební rozpočet'!L31</f>
        <v>0</v>
      </c>
      <c r="M14" t="s">
        <v>330</v>
      </c>
      <c r="N14">
        <f t="shared" si="1"/>
        <v>0</v>
      </c>
    </row>
    <row r="15" spans="1:14" x14ac:dyDescent="0.2">
      <c r="B15" s="5" t="s">
        <v>111</v>
      </c>
      <c r="C15" s="62" t="s">
        <v>112</v>
      </c>
      <c r="D15" s="62"/>
      <c r="E15" s="62"/>
      <c r="F15" s="62"/>
      <c r="G15" s="62"/>
      <c r="H15" s="62"/>
      <c r="I15">
        <f>'Stavební rozpočet'!H33</f>
        <v>0</v>
      </c>
      <c r="J15">
        <f>'Stavební rozpočet'!I33</f>
        <v>0</v>
      </c>
      <c r="K15">
        <f t="shared" si="0"/>
        <v>0</v>
      </c>
      <c r="L15">
        <f>'Stavební rozpočet'!L33</f>
        <v>3.7874999999999996</v>
      </c>
      <c r="M15" t="s">
        <v>330</v>
      </c>
      <c r="N15">
        <f t="shared" si="1"/>
        <v>0</v>
      </c>
    </row>
    <row r="16" spans="1:14" x14ac:dyDescent="0.2">
      <c r="B16" s="5" t="s">
        <v>119</v>
      </c>
      <c r="C16" s="62" t="s">
        <v>120</v>
      </c>
      <c r="D16" s="62"/>
      <c r="E16" s="62"/>
      <c r="F16" s="62"/>
      <c r="G16" s="62"/>
      <c r="H16" s="62"/>
      <c r="I16">
        <f>'Stavební rozpočet'!H36</f>
        <v>0</v>
      </c>
      <c r="J16">
        <f>'Stavební rozpočet'!I36</f>
        <v>0</v>
      </c>
      <c r="K16">
        <f t="shared" si="0"/>
        <v>0</v>
      </c>
      <c r="L16">
        <f>'Stavební rozpočet'!L36</f>
        <v>7.5051599999999996E-2</v>
      </c>
      <c r="M16" t="s">
        <v>330</v>
      </c>
      <c r="N16">
        <f t="shared" si="1"/>
        <v>0</v>
      </c>
    </row>
    <row r="17" spans="2:14" x14ac:dyDescent="0.2">
      <c r="B17" s="5" t="s">
        <v>124</v>
      </c>
      <c r="C17" s="62" t="s">
        <v>125</v>
      </c>
      <c r="D17" s="62"/>
      <c r="E17" s="62"/>
      <c r="F17" s="62"/>
      <c r="G17" s="62"/>
      <c r="H17" s="62"/>
      <c r="I17">
        <f>'Stavební rozpočet'!H38</f>
        <v>0</v>
      </c>
      <c r="J17">
        <f>'Stavební rozpočet'!I38</f>
        <v>0</v>
      </c>
      <c r="K17">
        <f t="shared" si="0"/>
        <v>0</v>
      </c>
      <c r="L17">
        <f>'Stavební rozpočet'!L38</f>
        <v>6.1797500000000003</v>
      </c>
      <c r="M17" t="s">
        <v>330</v>
      </c>
      <c r="N17">
        <f t="shared" si="1"/>
        <v>0</v>
      </c>
    </row>
    <row r="18" spans="2:14" x14ac:dyDescent="0.2">
      <c r="B18" s="5" t="s">
        <v>72</v>
      </c>
      <c r="C18" s="62" t="s">
        <v>134</v>
      </c>
      <c r="D18" s="62"/>
      <c r="E18" s="62"/>
      <c r="F18" s="62"/>
      <c r="G18" s="62"/>
      <c r="H18" s="62"/>
      <c r="I18">
        <f>'Stavební rozpočet'!H41</f>
        <v>0</v>
      </c>
      <c r="J18">
        <f>'Stavební rozpočet'!I41</f>
        <v>0</v>
      </c>
      <c r="K18">
        <f t="shared" si="0"/>
        <v>0</v>
      </c>
      <c r="L18">
        <f>'Stavební rozpočet'!L41</f>
        <v>2.9599999999999998E-2</v>
      </c>
      <c r="M18" t="s">
        <v>330</v>
      </c>
      <c r="N18">
        <f t="shared" si="1"/>
        <v>0</v>
      </c>
    </row>
    <row r="19" spans="2:14" x14ac:dyDescent="0.2">
      <c r="B19" s="5" t="s">
        <v>145</v>
      </c>
      <c r="C19" s="62" t="s">
        <v>146</v>
      </c>
      <c r="D19" s="62"/>
      <c r="E19" s="62"/>
      <c r="F19" s="62"/>
      <c r="G19" s="62"/>
      <c r="H19" s="62"/>
      <c r="I19">
        <f>'Stavební rozpočet'!H45</f>
        <v>0</v>
      </c>
      <c r="J19">
        <f>'Stavební rozpočet'!I45</f>
        <v>0</v>
      </c>
      <c r="K19">
        <f t="shared" si="0"/>
        <v>0</v>
      </c>
      <c r="L19">
        <f>'Stavební rozpočet'!L45</f>
        <v>7.6440000000000008E-2</v>
      </c>
      <c r="M19" t="s">
        <v>330</v>
      </c>
      <c r="N19">
        <f t="shared" si="1"/>
        <v>0</v>
      </c>
    </row>
    <row r="20" spans="2:14" x14ac:dyDescent="0.2">
      <c r="B20" s="5" t="s">
        <v>160</v>
      </c>
      <c r="C20" s="62" t="s">
        <v>161</v>
      </c>
      <c r="D20" s="62"/>
      <c r="E20" s="62"/>
      <c r="F20" s="62"/>
      <c r="G20" s="62"/>
      <c r="H20" s="62"/>
      <c r="I20">
        <f>'Stavební rozpočet'!H52</f>
        <v>0</v>
      </c>
      <c r="J20">
        <f>'Stavební rozpočet'!I52</f>
        <v>0</v>
      </c>
      <c r="K20">
        <f t="shared" si="0"/>
        <v>0</v>
      </c>
      <c r="L20">
        <f>'Stavební rozpočet'!L52</f>
        <v>10.946361250000001</v>
      </c>
      <c r="M20" t="s">
        <v>330</v>
      </c>
      <c r="N20">
        <f t="shared" si="1"/>
        <v>0</v>
      </c>
    </row>
    <row r="21" spans="2:14" x14ac:dyDescent="0.2">
      <c r="B21" s="5" t="s">
        <v>171</v>
      </c>
      <c r="C21" s="62" t="s">
        <v>172</v>
      </c>
      <c r="D21" s="62"/>
      <c r="E21" s="62"/>
      <c r="F21" s="62"/>
      <c r="G21" s="62"/>
      <c r="H21" s="62"/>
      <c r="I21">
        <f>'Stavební rozpočet'!H56</f>
        <v>0</v>
      </c>
      <c r="J21">
        <f>'Stavební rozpočet'!I56</f>
        <v>0</v>
      </c>
      <c r="K21">
        <f t="shared" si="0"/>
        <v>0</v>
      </c>
      <c r="L21">
        <f>'Stavební rozpočet'!L56</f>
        <v>1.6E-2</v>
      </c>
      <c r="M21" t="s">
        <v>330</v>
      </c>
      <c r="N21">
        <f t="shared" si="1"/>
        <v>0</v>
      </c>
    </row>
    <row r="22" spans="2:14" x14ac:dyDescent="0.2">
      <c r="B22" s="5" t="s">
        <v>195</v>
      </c>
      <c r="C22" s="62" t="s">
        <v>196</v>
      </c>
      <c r="D22" s="62"/>
      <c r="E22" s="62"/>
      <c r="F22" s="62"/>
      <c r="G22" s="62"/>
      <c r="H22" s="62"/>
      <c r="I22">
        <f>'Stavební rozpočet'!H64</f>
        <v>0</v>
      </c>
      <c r="J22">
        <f>'Stavební rozpočet'!I64</f>
        <v>0</v>
      </c>
      <c r="K22">
        <f t="shared" si="0"/>
        <v>0</v>
      </c>
      <c r="L22">
        <f>'Stavební rozpočet'!L64</f>
        <v>1.8160000000000003E-2</v>
      </c>
      <c r="M22" t="s">
        <v>330</v>
      </c>
      <c r="N22">
        <f t="shared" si="1"/>
        <v>0</v>
      </c>
    </row>
    <row r="23" spans="2:14" x14ac:dyDescent="0.2">
      <c r="B23" s="5" t="s">
        <v>209</v>
      </c>
      <c r="C23" s="62" t="s">
        <v>210</v>
      </c>
      <c r="D23" s="62"/>
      <c r="E23" s="62"/>
      <c r="F23" s="62"/>
      <c r="G23" s="62"/>
      <c r="H23" s="62"/>
      <c r="I23">
        <f>'Stavební rozpočet'!H69</f>
        <v>0</v>
      </c>
      <c r="J23">
        <f>'Stavební rozpočet'!I69</f>
        <v>0</v>
      </c>
      <c r="K23">
        <f t="shared" si="0"/>
        <v>0</v>
      </c>
      <c r="L23">
        <f>'Stavební rozpočet'!L69</f>
        <v>3.7949999999999998E-2</v>
      </c>
      <c r="M23" t="s">
        <v>330</v>
      </c>
      <c r="N23">
        <f t="shared" si="1"/>
        <v>0</v>
      </c>
    </row>
    <row r="24" spans="2:14" x14ac:dyDescent="0.2">
      <c r="B24" s="5" t="s">
        <v>217</v>
      </c>
      <c r="C24" s="62" t="s">
        <v>218</v>
      </c>
      <c r="D24" s="62"/>
      <c r="E24" s="62"/>
      <c r="F24" s="62"/>
      <c r="G24" s="62"/>
      <c r="H24" s="62"/>
      <c r="I24">
        <f>'Stavební rozpočet'!H71</f>
        <v>0</v>
      </c>
      <c r="J24">
        <f>'Stavební rozpočet'!I71</f>
        <v>0</v>
      </c>
      <c r="K24">
        <f t="shared" si="0"/>
        <v>0</v>
      </c>
      <c r="L24">
        <f>'Stavební rozpočet'!L71</f>
        <v>1.0923849999999999</v>
      </c>
      <c r="M24" t="s">
        <v>330</v>
      </c>
      <c r="N24">
        <f t="shared" si="1"/>
        <v>0</v>
      </c>
    </row>
    <row r="25" spans="2:14" x14ac:dyDescent="0.2">
      <c r="B25" s="5" t="s">
        <v>248</v>
      </c>
      <c r="C25" s="62" t="s">
        <v>249</v>
      </c>
      <c r="D25" s="62"/>
      <c r="E25" s="62"/>
      <c r="F25" s="62"/>
      <c r="G25" s="62"/>
      <c r="H25" s="62"/>
      <c r="I25">
        <f>'Stavební rozpočet'!H84</f>
        <v>0</v>
      </c>
      <c r="J25">
        <f>'Stavební rozpočet'!I84</f>
        <v>0</v>
      </c>
      <c r="K25">
        <f t="shared" si="0"/>
        <v>0</v>
      </c>
      <c r="L25">
        <f>'Stavební rozpočet'!L84</f>
        <v>0.10349000000000001</v>
      </c>
      <c r="M25" t="s">
        <v>330</v>
      </c>
      <c r="N25">
        <f t="shared" si="1"/>
        <v>0</v>
      </c>
    </row>
    <row r="26" spans="2:14" x14ac:dyDescent="0.2">
      <c r="B26" s="5" t="s">
        <v>267</v>
      </c>
      <c r="C26" s="62" t="s">
        <v>268</v>
      </c>
      <c r="D26" s="62"/>
      <c r="E26" s="62"/>
      <c r="F26" s="62"/>
      <c r="G26" s="62"/>
      <c r="H26" s="62"/>
      <c r="I26">
        <f>'Stavební rozpočet'!H90</f>
        <v>0</v>
      </c>
      <c r="J26">
        <f>'Stavební rozpočet'!I90</f>
        <v>0</v>
      </c>
      <c r="K26">
        <f t="shared" si="0"/>
        <v>0</v>
      </c>
      <c r="L26">
        <f>'Stavební rozpočet'!L90</f>
        <v>6.3E-3</v>
      </c>
      <c r="M26" t="s">
        <v>330</v>
      </c>
      <c r="N26">
        <f t="shared" si="1"/>
        <v>0</v>
      </c>
    </row>
    <row r="27" spans="2:14" x14ac:dyDescent="0.2">
      <c r="B27" s="5" t="s">
        <v>274</v>
      </c>
      <c r="C27" s="62" t="s">
        <v>275</v>
      </c>
      <c r="D27" s="62"/>
      <c r="E27" s="62"/>
      <c r="F27" s="62"/>
      <c r="G27" s="62"/>
      <c r="H27" s="62"/>
      <c r="I27">
        <f>'Stavební rozpočet'!H92</f>
        <v>0</v>
      </c>
      <c r="J27">
        <f>'Stavební rozpočet'!I92</f>
        <v>0</v>
      </c>
      <c r="K27">
        <f t="shared" si="0"/>
        <v>0</v>
      </c>
      <c r="L27">
        <f>'Stavební rozpočet'!L92</f>
        <v>6.0000000000000001E-3</v>
      </c>
      <c r="M27" t="s">
        <v>330</v>
      </c>
      <c r="N27">
        <f t="shared" si="1"/>
        <v>0</v>
      </c>
    </row>
    <row r="28" spans="2:14" x14ac:dyDescent="0.2">
      <c r="B28" s="5" t="s">
        <v>288</v>
      </c>
      <c r="C28" s="62" t="s">
        <v>289</v>
      </c>
      <c r="D28" s="62"/>
      <c r="E28" s="62"/>
      <c r="F28" s="62"/>
      <c r="G28" s="62"/>
      <c r="H28" s="62"/>
      <c r="I28">
        <f>'Stavební rozpočet'!H97</f>
        <v>0</v>
      </c>
      <c r="J28">
        <f>'Stavební rozpočet'!I97</f>
        <v>0</v>
      </c>
      <c r="K28">
        <f t="shared" si="0"/>
        <v>0</v>
      </c>
      <c r="L28">
        <f>'Stavební rozpočet'!L97</f>
        <v>0</v>
      </c>
      <c r="M28" t="s">
        <v>330</v>
      </c>
      <c r="N28">
        <f t="shared" si="1"/>
        <v>0</v>
      </c>
    </row>
    <row r="29" spans="2:14" x14ac:dyDescent="0.2">
      <c r="B29" s="5" t="s">
        <v>294</v>
      </c>
      <c r="C29" s="62" t="s">
        <v>295</v>
      </c>
      <c r="D29" s="62"/>
      <c r="E29" s="62"/>
      <c r="F29" s="62"/>
      <c r="G29" s="62"/>
      <c r="H29" s="62"/>
      <c r="I29">
        <f>'Stavební rozpočet'!H99</f>
        <v>0</v>
      </c>
      <c r="J29">
        <f>'Stavební rozpočet'!I99</f>
        <v>0</v>
      </c>
      <c r="K29">
        <f t="shared" si="0"/>
        <v>0</v>
      </c>
      <c r="L29">
        <f>'Stavební rozpočet'!L99</f>
        <v>16.1503595</v>
      </c>
      <c r="M29" t="s">
        <v>330</v>
      </c>
      <c r="N29">
        <f t="shared" si="1"/>
        <v>0</v>
      </c>
    </row>
    <row r="30" spans="2:14" x14ac:dyDescent="0.2">
      <c r="B30" s="5" t="s">
        <v>304</v>
      </c>
      <c r="C30" s="62" t="s">
        <v>305</v>
      </c>
      <c r="D30" s="62"/>
      <c r="E30" s="62"/>
      <c r="F30" s="62"/>
      <c r="G30" s="62"/>
      <c r="H30" s="62"/>
      <c r="I30">
        <f>'Stavební rozpočet'!H103</f>
        <v>0</v>
      </c>
      <c r="J30">
        <f>'Stavební rozpočet'!I103</f>
        <v>0</v>
      </c>
      <c r="K30">
        <f t="shared" si="0"/>
        <v>0</v>
      </c>
      <c r="L30">
        <f>'Stavební rozpočet'!L103</f>
        <v>0</v>
      </c>
      <c r="M30" t="s">
        <v>330</v>
      </c>
      <c r="N30">
        <f t="shared" si="1"/>
        <v>0</v>
      </c>
    </row>
    <row r="31" spans="2:14" x14ac:dyDescent="0.2">
      <c r="B31" s="5" t="s">
        <v>310</v>
      </c>
      <c r="C31" s="62" t="s">
        <v>311</v>
      </c>
      <c r="D31" s="62"/>
      <c r="E31" s="62"/>
      <c r="F31" s="62"/>
      <c r="G31" s="62"/>
      <c r="H31" s="62"/>
      <c r="I31">
        <f>'Stavební rozpočet'!H105</f>
        <v>0</v>
      </c>
      <c r="J31">
        <f>'Stavební rozpočet'!I105</f>
        <v>0</v>
      </c>
      <c r="K31">
        <f t="shared" si="0"/>
        <v>0</v>
      </c>
      <c r="L31">
        <f>'Stavební rozpočet'!L105</f>
        <v>0</v>
      </c>
      <c r="M31" t="s">
        <v>330</v>
      </c>
      <c r="N31">
        <f t="shared" si="1"/>
        <v>0</v>
      </c>
    </row>
    <row r="32" spans="2:14" x14ac:dyDescent="0.2">
      <c r="B32" s="5" t="s">
        <v>316</v>
      </c>
      <c r="C32" s="62" t="s">
        <v>317</v>
      </c>
      <c r="D32" s="62"/>
      <c r="E32" s="62"/>
      <c r="F32" s="62"/>
      <c r="G32" s="62"/>
      <c r="H32" s="62"/>
      <c r="I32">
        <f>'Stavební rozpočet'!H107</f>
        <v>0</v>
      </c>
      <c r="J32">
        <f>'Stavební rozpočet'!I107</f>
        <v>0</v>
      </c>
      <c r="K32">
        <f t="shared" si="0"/>
        <v>0</v>
      </c>
      <c r="L32">
        <f>'Stavební rozpočet'!L107</f>
        <v>0</v>
      </c>
      <c r="M32" t="s">
        <v>330</v>
      </c>
      <c r="N32">
        <f t="shared" si="1"/>
        <v>0</v>
      </c>
    </row>
    <row r="33" spans="1:13" x14ac:dyDescent="0.2">
      <c r="A33" s="4"/>
      <c r="B33" s="4"/>
      <c r="C33" s="18"/>
      <c r="D33" s="18"/>
      <c r="E33" s="18"/>
      <c r="F33" s="18"/>
      <c r="G33" s="18"/>
      <c r="H33" s="18"/>
      <c r="I33" s="60" t="s">
        <v>328</v>
      </c>
      <c r="J33" s="60"/>
      <c r="K33" s="18">
        <f>K8+K9+K10+K11+K12+K13+K14+K15+K16+K17+K18+K19+K20+K21+K22+K23+K24+K25+K26+K27+K28+K29+K30+K31+K32</f>
        <v>0</v>
      </c>
      <c r="L33" s="18"/>
      <c r="M33" s="18"/>
    </row>
    <row r="34" spans="1:13" x14ac:dyDescent="0.2">
      <c r="A34" s="19" t="s">
        <v>55</v>
      </c>
    </row>
    <row r="35" spans="1:13" ht="0" hidden="1" customHeight="1" x14ac:dyDescent="0.2">
      <c r="A35" s="61"/>
      <c r="B35" s="41"/>
      <c r="C35" s="62"/>
      <c r="D35" s="62"/>
      <c r="E35" s="62"/>
      <c r="F35" s="62"/>
      <c r="G35" s="62"/>
      <c r="H35" s="62"/>
      <c r="I35" s="62"/>
      <c r="J35" s="62"/>
      <c r="K35" s="62"/>
      <c r="L35" s="62"/>
    </row>
  </sheetData>
  <sheetProtection formatCells="0" formatColumns="0" formatRows="0" insertColumns="0" insertRows="0" insertHyperlinks="0" deleteColumns="0" deleteRows="0" sort="0" autoFilter="0" pivotTables="0"/>
  <mergeCells count="48">
    <mergeCell ref="I33:J33"/>
    <mergeCell ref="A35:L35"/>
    <mergeCell ref="C28:H28"/>
    <mergeCell ref="C29:H29"/>
    <mergeCell ref="C30:H30"/>
    <mergeCell ref="C31:H31"/>
    <mergeCell ref="C32:H32"/>
    <mergeCell ref="C23:H23"/>
    <mergeCell ref="C24:H24"/>
    <mergeCell ref="C25:H25"/>
    <mergeCell ref="C26:H26"/>
    <mergeCell ref="C27:H27"/>
    <mergeCell ref="C18:H18"/>
    <mergeCell ref="C19:H19"/>
    <mergeCell ref="C20:H20"/>
    <mergeCell ref="C21:H21"/>
    <mergeCell ref="C22:H22"/>
    <mergeCell ref="C13:H13"/>
    <mergeCell ref="C14:H14"/>
    <mergeCell ref="C15:H15"/>
    <mergeCell ref="C16:H16"/>
    <mergeCell ref="C17:H17"/>
    <mergeCell ref="C8:H8"/>
    <mergeCell ref="C9:H9"/>
    <mergeCell ref="C10:H10"/>
    <mergeCell ref="C11:H11"/>
    <mergeCell ref="C12:H12"/>
    <mergeCell ref="J5:L5"/>
    <mergeCell ref="A6:A7"/>
    <mergeCell ref="B6:B7"/>
    <mergeCell ref="C6:H7"/>
    <mergeCell ref="I6:K6"/>
    <mergeCell ref="A1:L1"/>
    <mergeCell ref="A2:C2"/>
    <mergeCell ref="A3:C3"/>
    <mergeCell ref="A4:C4"/>
    <mergeCell ref="A5:C5"/>
    <mergeCell ref="E2:F2"/>
    <mergeCell ref="E3:F3"/>
    <mergeCell ref="E4:F4"/>
    <mergeCell ref="E5:F5"/>
    <mergeCell ref="G2:H2"/>
    <mergeCell ref="G3:H3"/>
    <mergeCell ref="G4:H4"/>
    <mergeCell ref="G5:H5"/>
    <mergeCell ref="J2:L2"/>
    <mergeCell ref="J3:L3"/>
    <mergeCell ref="J4:L4"/>
  </mergeCells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Krycí list rozpočtu</vt:lpstr>
      <vt:lpstr>Stavební rozpočet</vt:lpstr>
      <vt:lpstr>Rozpočet - Jen skupiny</vt:lpstr>
      <vt:lpstr>Rozpočet - Jen podskupiny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13_2024_ MŠ Sluníčko F. Čejky</dc:title>
  <dc:subject/>
  <dc:creator>Verlag Dashőfer, s.r.o.</dc:creator>
  <cp:keywords/>
  <dc:description/>
  <cp:lastModifiedBy>Dan Jezer</cp:lastModifiedBy>
  <dcterms:created xsi:type="dcterms:W3CDTF">2024-03-27T09:30:51Z</dcterms:created>
  <dcterms:modified xsi:type="dcterms:W3CDTF">2024-03-27T09:31:37Z</dcterms:modified>
  <cp:category/>
</cp:coreProperties>
</file>